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activeTab="1"/>
  </bookViews>
  <sheets>
    <sheet name="Instruction" sheetId="2" r:id="rId1"/>
    <sheet name="02" sheetId="4" r:id="rId2"/>
    <sheet name="Monthly report" sheetId="1" r:id="rId3"/>
    <sheet name="Sheet3" sheetId="3" r:id="rId4"/>
  </sheets>
  <externalReferences>
    <externalReference r:id="rId5"/>
  </externalReferences>
  <calcPr calcId="125725"/>
</workbook>
</file>

<file path=xl/calcChain.xml><?xml version="1.0" encoding="utf-8"?>
<calcChain xmlns="http://schemas.openxmlformats.org/spreadsheetml/2006/main">
  <c r="L26" i="4"/>
  <c r="K22"/>
  <c r="Y10"/>
  <c r="Y6"/>
  <c r="Y8" s="1"/>
  <c r="Y7"/>
  <c r="Y5"/>
  <c r="P29"/>
  <c r="Q29"/>
  <c r="R29"/>
  <c r="S29"/>
  <c r="T29"/>
  <c r="U29"/>
  <c r="V29"/>
  <c r="W29"/>
  <c r="X29"/>
  <c r="N29"/>
  <c r="W26"/>
  <c r="W25"/>
  <c r="W24"/>
  <c r="W23"/>
  <c r="O25"/>
  <c r="O24"/>
  <c r="O23"/>
  <c r="S17"/>
  <c r="S18" s="1"/>
  <c r="M18"/>
  <c r="L17"/>
  <c r="J17"/>
  <c r="J18" s="1"/>
  <c r="I17"/>
  <c r="I18" s="1"/>
  <c r="O8"/>
  <c r="O7"/>
  <c r="O6"/>
  <c r="O5"/>
  <c r="O9"/>
  <c r="J14"/>
  <c r="T13"/>
  <c r="T16"/>
  <c r="T18"/>
  <c r="T10"/>
  <c r="T22"/>
  <c r="T8"/>
  <c r="T26"/>
  <c r="Y26"/>
  <c r="X26"/>
  <c r="V26"/>
  <c r="U26"/>
  <c r="R26"/>
  <c r="Q26"/>
  <c r="P26"/>
  <c r="N26"/>
  <c r="M26"/>
  <c r="K26"/>
  <c r="H26"/>
  <c r="G26"/>
  <c r="F26"/>
  <c r="S25"/>
  <c r="I25"/>
  <c r="J25" s="1"/>
  <c r="S24"/>
  <c r="J24"/>
  <c r="S23"/>
  <c r="I23"/>
  <c r="J23" s="1"/>
  <c r="AA8"/>
  <c r="X8"/>
  <c r="W8"/>
  <c r="U8"/>
  <c r="Q8"/>
  <c r="P8"/>
  <c r="M8"/>
  <c r="K8"/>
  <c r="I8"/>
  <c r="H8"/>
  <c r="G8"/>
  <c r="F8"/>
  <c r="F29" s="1"/>
  <c r="V7"/>
  <c r="V8" s="1"/>
  <c r="R7"/>
  <c r="R8" s="1"/>
  <c r="J7"/>
  <c r="S6"/>
  <c r="L6"/>
  <c r="L8" s="1"/>
  <c r="J6"/>
  <c r="S5"/>
  <c r="N5"/>
  <c r="N8" s="1"/>
  <c r="J5"/>
  <c r="Y22"/>
  <c r="X22"/>
  <c r="U22"/>
  <c r="Q22"/>
  <c r="P22"/>
  <c r="M22"/>
  <c r="H22"/>
  <c r="G22"/>
  <c r="F22"/>
  <c r="W21"/>
  <c r="S21"/>
  <c r="N21"/>
  <c r="L21"/>
  <c r="I21"/>
  <c r="I22" s="1"/>
  <c r="V20"/>
  <c r="W20" s="1"/>
  <c r="R20"/>
  <c r="S20" s="1"/>
  <c r="L20"/>
  <c r="O20" s="1"/>
  <c r="J20"/>
  <c r="W19"/>
  <c r="R19"/>
  <c r="N19"/>
  <c r="L19"/>
  <c r="J19"/>
  <c r="X10"/>
  <c r="U10"/>
  <c r="S10"/>
  <c r="Q10"/>
  <c r="P10"/>
  <c r="M10"/>
  <c r="M29" s="1"/>
  <c r="K10"/>
  <c r="J10"/>
  <c r="I10"/>
  <c r="H10"/>
  <c r="G10"/>
  <c r="G29" s="1"/>
  <c r="F10"/>
  <c r="V9"/>
  <c r="V10" s="1"/>
  <c r="R9"/>
  <c r="R10" s="1"/>
  <c r="N9"/>
  <c r="N10" s="1"/>
  <c r="L9"/>
  <c r="L10" s="1"/>
  <c r="Y18"/>
  <c r="X18"/>
  <c r="V18"/>
  <c r="U18"/>
  <c r="R18"/>
  <c r="Q18"/>
  <c r="P18"/>
  <c r="N18"/>
  <c r="K18"/>
  <c r="H18"/>
  <c r="G18"/>
  <c r="F18"/>
  <c r="W17"/>
  <c r="W18" s="1"/>
  <c r="L18"/>
  <c r="Y16"/>
  <c r="X16"/>
  <c r="U16"/>
  <c r="R16"/>
  <c r="Q16"/>
  <c r="P16"/>
  <c r="N16"/>
  <c r="M16"/>
  <c r="L16"/>
  <c r="K16"/>
  <c r="V15"/>
  <c r="W15" s="1"/>
  <c r="S15"/>
  <c r="O15"/>
  <c r="J15"/>
  <c r="V14"/>
  <c r="W14" s="1"/>
  <c r="S14"/>
  <c r="S16" s="1"/>
  <c r="O14"/>
  <c r="J16"/>
  <c r="Y13"/>
  <c r="X13"/>
  <c r="V13"/>
  <c r="U13"/>
  <c r="R13"/>
  <c r="Q13"/>
  <c r="P13"/>
  <c r="N13"/>
  <c r="M13"/>
  <c r="L13"/>
  <c r="K13"/>
  <c r="I13"/>
  <c r="H13"/>
  <c r="G13"/>
  <c r="F13"/>
  <c r="W12"/>
  <c r="W13" s="1"/>
  <c r="S12"/>
  <c r="O12"/>
  <c r="J12"/>
  <c r="S11"/>
  <c r="O11"/>
  <c r="J11"/>
  <c r="O26" l="1"/>
  <c r="O29" s="1"/>
  <c r="Y29"/>
  <c r="K29"/>
  <c r="H29"/>
  <c r="J8"/>
  <c r="J26"/>
  <c r="L29"/>
  <c r="R22"/>
  <c r="S13"/>
  <c r="O21"/>
  <c r="O17"/>
  <c r="O18" s="1"/>
  <c r="AA29"/>
  <c r="N22"/>
  <c r="S19"/>
  <c r="S22" s="1"/>
  <c r="S8"/>
  <c r="O16"/>
  <c r="J21"/>
  <c r="J22" s="1"/>
  <c r="V22"/>
  <c r="I26"/>
  <c r="I29" s="1"/>
  <c r="J13"/>
  <c r="J29" s="1"/>
  <c r="O13"/>
  <c r="L22"/>
  <c r="W22"/>
  <c r="S26"/>
  <c r="W16"/>
  <c r="V16"/>
  <c r="O10"/>
  <c r="O19"/>
  <c r="O22" s="1"/>
  <c r="W9"/>
  <c r="W10" s="1"/>
  <c r="G33" i="1" l="1"/>
  <c r="F33"/>
  <c r="E33"/>
  <c r="E35" s="1"/>
  <c r="E36" s="1"/>
  <c r="D33"/>
  <c r="C33"/>
  <c r="G22"/>
  <c r="F22"/>
  <c r="D22"/>
  <c r="D35" s="1"/>
  <c r="C22"/>
  <c r="B35"/>
  <c r="B36" s="1"/>
  <c r="C12"/>
  <c r="G35" l="1"/>
  <c r="G36" s="1"/>
  <c r="F35"/>
  <c r="F36" s="1"/>
  <c r="C35"/>
  <c r="C36" s="1"/>
  <c r="D36"/>
</calcChain>
</file>

<file path=xl/sharedStrings.xml><?xml version="1.0" encoding="utf-8"?>
<sst xmlns="http://schemas.openxmlformats.org/spreadsheetml/2006/main" count="103" uniqueCount="68">
  <si>
    <t>Monthly Production Report</t>
  </si>
  <si>
    <t>Date</t>
  </si>
  <si>
    <t>Cutting</t>
  </si>
  <si>
    <t>Loading</t>
  </si>
  <si>
    <t>Sewing</t>
  </si>
  <si>
    <t>Finishing</t>
  </si>
  <si>
    <t>Packing</t>
  </si>
  <si>
    <t>Shipment</t>
  </si>
  <si>
    <t>Remarks</t>
  </si>
  <si>
    <t>Total</t>
  </si>
  <si>
    <t>Average</t>
  </si>
  <si>
    <t>DAILY PRODUCTION REPORT</t>
  </si>
  <si>
    <t xml:space="preserve">DATE : </t>
  </si>
  <si>
    <t>Prepared By</t>
  </si>
  <si>
    <t>sno</t>
  </si>
  <si>
    <t>Buyer</t>
  </si>
  <si>
    <t>Style#</t>
  </si>
  <si>
    <t>Style Desc.</t>
  </si>
  <si>
    <t>Colors</t>
  </si>
  <si>
    <t>Order qty.</t>
  </si>
  <si>
    <t>Order qty. (extra % included)</t>
  </si>
  <si>
    <t>Today</t>
  </si>
  <si>
    <t>Till date</t>
  </si>
  <si>
    <t>WIP</t>
  </si>
  <si>
    <t>Total Input</t>
  </si>
  <si>
    <t>Total input</t>
  </si>
  <si>
    <t>ship qty.</t>
  </si>
  <si>
    <t>Ship +/-</t>
  </si>
  <si>
    <t>ship date</t>
  </si>
  <si>
    <t>O.Nappy</t>
  </si>
  <si>
    <t>Grey Nappy</t>
  </si>
  <si>
    <t>B.Green</t>
  </si>
  <si>
    <t>M.Blue</t>
  </si>
  <si>
    <t>pant</t>
  </si>
  <si>
    <t>Mix color</t>
  </si>
  <si>
    <t>Capri</t>
  </si>
  <si>
    <t>Shirt</t>
  </si>
  <si>
    <t>Black</t>
  </si>
  <si>
    <t>White</t>
  </si>
  <si>
    <t>white</t>
  </si>
  <si>
    <t xml:space="preserve">blue </t>
  </si>
  <si>
    <t>burgady(rose)</t>
  </si>
  <si>
    <t>lt.green(Aqua)</t>
  </si>
  <si>
    <t>Yoga</t>
  </si>
  <si>
    <t>yellow</t>
  </si>
  <si>
    <t>Polo t shirt</t>
  </si>
  <si>
    <t>S/Sleev polo</t>
  </si>
  <si>
    <t xml:space="preserve">white </t>
  </si>
  <si>
    <t>Orange</t>
  </si>
  <si>
    <t>BAL</t>
  </si>
  <si>
    <t>Azad</t>
  </si>
  <si>
    <t>ABC</t>
  </si>
  <si>
    <t>DEF</t>
  </si>
  <si>
    <t>XYZ</t>
  </si>
  <si>
    <t>F/sleeve shirt</t>
  </si>
  <si>
    <t>ABC-445</t>
  </si>
  <si>
    <t>ABC-456</t>
  </si>
  <si>
    <t>f/sleeve henlay</t>
  </si>
  <si>
    <t>sub-total</t>
  </si>
  <si>
    <t>www.onlineclothingstudy.com</t>
  </si>
  <si>
    <t>In this file only one sheet (template) is provided to daily production report. Create date wise worksheet by copying previous day's work sheet. And add new data on the same sheet to make your report quickly.</t>
  </si>
  <si>
    <t>When you daily report is ready -- fill monthly report sheet.  A sample monthly report is shown here.</t>
  </si>
  <si>
    <t>Name the new sheet by date. Enter today's production details in the new sheet.</t>
  </si>
  <si>
    <t>Process of copying worksheet: Right click on the last day's sheet --&gt; click on Move or Copy --&gt; select monthly report --&gt; Tick create a copy --&gt; press OK</t>
  </si>
  <si>
    <t xml:space="preserve">Instruction to Add new worksheet </t>
  </si>
  <si>
    <t>To enter new style below running styles add rows just before total qty. row. Enter formula and check you have correctly written formula in cells where required</t>
  </si>
  <si>
    <t>Yoga Pyjama</t>
  </si>
  <si>
    <t>Yoga Tee</t>
  </si>
</sst>
</file>

<file path=xl/styles.xml><?xml version="1.0" encoding="utf-8"?>
<styleSheet xmlns="http://schemas.openxmlformats.org/spreadsheetml/2006/main">
  <fonts count="6">
    <font>
      <sz val="11"/>
      <color theme="1"/>
      <name val="Calibri"/>
      <family val="2"/>
      <scheme val="minor"/>
    </font>
    <font>
      <b/>
      <sz val="11"/>
      <color theme="1"/>
      <name val="Calibri"/>
      <family val="2"/>
      <scheme val="minor"/>
    </font>
    <font>
      <b/>
      <sz val="16"/>
      <color theme="1"/>
      <name val="Calibri"/>
      <family val="2"/>
      <scheme val="minor"/>
    </font>
    <font>
      <sz val="11"/>
      <name val="Calibri"/>
      <family val="2"/>
      <scheme val="minor"/>
    </font>
    <font>
      <u/>
      <sz val="11"/>
      <color theme="10"/>
      <name val="Calibri"/>
      <family val="2"/>
    </font>
    <font>
      <b/>
      <sz val="18"/>
      <color rgb="FFFF0000"/>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35">
    <xf numFmtId="0" fontId="0" fillId="0" borderId="0" xfId="0"/>
    <xf numFmtId="0" fontId="1" fillId="3" borderId="1" xfId="0" applyFont="1" applyFill="1" applyBorder="1" applyAlignment="1" applyProtection="1">
      <alignment wrapText="1"/>
      <protection locked="0"/>
    </xf>
    <xf numFmtId="16" fontId="0" fillId="4" borderId="1" xfId="0" applyNumberFormat="1" applyFill="1" applyBorder="1"/>
    <xf numFmtId="0" fontId="0" fillId="4" borderId="1" xfId="0" applyFill="1" applyBorder="1"/>
    <xf numFmtId="16" fontId="0" fillId="0" borderId="1" xfId="0" applyNumberFormat="1" applyBorder="1"/>
    <xf numFmtId="0" fontId="0" fillId="0" borderId="1" xfId="0" applyBorder="1"/>
    <xf numFmtId="0" fontId="1" fillId="5" borderId="1" xfId="0" applyFont="1" applyFill="1" applyBorder="1"/>
    <xf numFmtId="0" fontId="0" fillId="6" borderId="1" xfId="0" applyFill="1" applyBorder="1"/>
    <xf numFmtId="2" fontId="0" fillId="6" borderId="1" xfId="0" applyNumberFormat="1" applyFill="1" applyBorder="1"/>
    <xf numFmtId="0" fontId="0" fillId="0" borderId="0" xfId="0" applyFont="1"/>
    <xf numFmtId="0" fontId="0" fillId="0" borderId="0" xfId="0" applyFont="1" applyFill="1" applyBorder="1" applyProtection="1"/>
    <xf numFmtId="0" fontId="0" fillId="0" borderId="1" xfId="0" applyFont="1" applyFill="1" applyBorder="1" applyProtection="1"/>
    <xf numFmtId="0" fontId="0" fillId="0" borderId="17" xfId="0" applyFont="1" applyFill="1" applyBorder="1" applyProtection="1"/>
    <xf numFmtId="0" fontId="0" fillId="0" borderId="18" xfId="0" applyFont="1" applyFill="1" applyBorder="1" applyProtection="1"/>
    <xf numFmtId="0" fontId="0" fillId="0" borderId="19" xfId="0" applyFont="1" applyFill="1" applyBorder="1" applyProtection="1"/>
    <xf numFmtId="0" fontId="0" fillId="0" borderId="20" xfId="0" applyFont="1" applyFill="1" applyBorder="1" applyProtection="1"/>
    <xf numFmtId="0" fontId="0" fillId="0" borderId="21" xfId="0" applyFont="1" applyFill="1" applyBorder="1" applyProtection="1"/>
    <xf numFmtId="0" fontId="0" fillId="0" borderId="22" xfId="0" applyFont="1" applyFill="1" applyBorder="1" applyProtection="1"/>
    <xf numFmtId="0" fontId="0" fillId="8" borderId="1" xfId="0" applyFont="1" applyFill="1" applyBorder="1" applyProtection="1"/>
    <xf numFmtId="0" fontId="0" fillId="8" borderId="18" xfId="0" applyFont="1" applyFill="1" applyBorder="1" applyProtection="1"/>
    <xf numFmtId="0" fontId="0" fillId="8" borderId="17" xfId="0" applyFont="1" applyFill="1" applyBorder="1" applyProtection="1"/>
    <xf numFmtId="0" fontId="0" fillId="8" borderId="19" xfId="0" applyFont="1" applyFill="1" applyBorder="1" applyProtection="1"/>
    <xf numFmtId="0" fontId="0" fillId="8" borderId="20" xfId="0" applyFont="1" applyFill="1" applyBorder="1" applyProtection="1"/>
    <xf numFmtId="0" fontId="0" fillId="8" borderId="23" xfId="0" applyFont="1" applyFill="1" applyBorder="1" applyProtection="1"/>
    <xf numFmtId="0" fontId="0" fillId="0" borderId="23" xfId="0" applyFont="1" applyFill="1" applyBorder="1" applyProtection="1"/>
    <xf numFmtId="0" fontId="0" fillId="8" borderId="21" xfId="0" applyFont="1" applyFill="1" applyBorder="1" applyProtection="1"/>
    <xf numFmtId="0" fontId="0" fillId="8" borderId="16" xfId="0" applyFont="1" applyFill="1" applyBorder="1" applyProtection="1"/>
    <xf numFmtId="16" fontId="0" fillId="0" borderId="23" xfId="0" applyNumberFormat="1" applyFont="1" applyFill="1" applyBorder="1" applyProtection="1"/>
    <xf numFmtId="0" fontId="0" fillId="9" borderId="1" xfId="0" applyFont="1" applyFill="1" applyBorder="1" applyProtection="1"/>
    <xf numFmtId="0" fontId="0" fillId="9" borderId="17" xfId="0" applyFont="1" applyFill="1" applyBorder="1" applyProtection="1"/>
    <xf numFmtId="0" fontId="0" fillId="9" borderId="20" xfId="0" applyFont="1" applyFill="1" applyBorder="1" applyProtection="1"/>
    <xf numFmtId="0" fontId="0" fillId="9" borderId="18" xfId="0" applyFont="1" applyFill="1" applyBorder="1" applyProtection="1"/>
    <xf numFmtId="0" fontId="0" fillId="9" borderId="23" xfId="0" applyFont="1" applyFill="1" applyBorder="1" applyProtection="1"/>
    <xf numFmtId="0" fontId="0" fillId="9" borderId="1" xfId="0" applyFont="1" applyFill="1" applyBorder="1"/>
    <xf numFmtId="0" fontId="0" fillId="0" borderId="1" xfId="0" applyFont="1" applyFill="1" applyBorder="1"/>
    <xf numFmtId="0" fontId="3" fillId="9" borderId="1" xfId="0" applyFont="1" applyFill="1" applyBorder="1" applyProtection="1"/>
    <xf numFmtId="0" fontId="3" fillId="9" borderId="17" xfId="0" applyFont="1" applyFill="1" applyBorder="1" applyProtection="1"/>
    <xf numFmtId="0" fontId="3" fillId="9" borderId="2" xfId="0" applyFont="1" applyFill="1" applyBorder="1" applyProtection="1"/>
    <xf numFmtId="0" fontId="3" fillId="9" borderId="29" xfId="0" applyFont="1" applyFill="1" applyBorder="1" applyProtection="1"/>
    <xf numFmtId="0" fontId="3" fillId="9" borderId="30" xfId="0" applyFont="1" applyFill="1" applyBorder="1" applyProtection="1"/>
    <xf numFmtId="0" fontId="3" fillId="9" borderId="31" xfId="0" applyFont="1" applyFill="1" applyBorder="1" applyProtection="1"/>
    <xf numFmtId="0" fontId="3" fillId="9" borderId="32" xfId="0" applyFont="1" applyFill="1" applyBorder="1" applyProtection="1"/>
    <xf numFmtId="16" fontId="3" fillId="9" borderId="32" xfId="0" applyNumberFormat="1" applyFont="1" applyFill="1" applyBorder="1" applyProtection="1"/>
    <xf numFmtId="0" fontId="3" fillId="9" borderId="23" xfId="0" applyFont="1" applyFill="1" applyBorder="1" applyProtection="1"/>
    <xf numFmtId="0" fontId="0" fillId="0" borderId="1" xfId="0" applyFont="1" applyFill="1" applyBorder="1" applyAlignment="1" applyProtection="1">
      <alignment horizontal="center" vertical="center" wrapText="1"/>
    </xf>
    <xf numFmtId="0" fontId="0" fillId="8" borderId="29" xfId="0" applyFont="1" applyFill="1" applyBorder="1" applyProtection="1"/>
    <xf numFmtId="0" fontId="0" fillId="8" borderId="2" xfId="0" applyFont="1" applyFill="1" applyBorder="1" applyProtection="1"/>
    <xf numFmtId="0" fontId="0" fillId="8" borderId="32" xfId="0" applyFont="1" applyFill="1" applyBorder="1" applyProtection="1"/>
    <xf numFmtId="0" fontId="0" fillId="8" borderId="30" xfId="0" applyFont="1" applyFill="1" applyBorder="1" applyProtection="1"/>
    <xf numFmtId="0" fontId="0" fillId="8" borderId="31" xfId="0" applyFont="1" applyFill="1" applyBorder="1" applyProtection="1"/>
    <xf numFmtId="0" fontId="0" fillId="0" borderId="26" xfId="0" applyFont="1" applyFill="1" applyBorder="1" applyAlignment="1">
      <alignment horizontal="center"/>
    </xf>
    <xf numFmtId="0" fontId="0" fillId="0" borderId="2" xfId="0" applyFont="1" applyFill="1" applyBorder="1" applyAlignment="1" applyProtection="1">
      <alignment horizontal="center" vertical="center" wrapText="1"/>
    </xf>
    <xf numFmtId="0" fontId="0" fillId="0" borderId="2" xfId="0" applyFont="1" applyFill="1" applyBorder="1" applyProtection="1"/>
    <xf numFmtId="0" fontId="0" fillId="0" borderId="29" xfId="0" applyFont="1" applyFill="1" applyBorder="1" applyProtection="1"/>
    <xf numFmtId="0" fontId="0" fillId="0" borderId="36" xfId="0" applyFont="1" applyFill="1" applyBorder="1" applyProtection="1"/>
    <xf numFmtId="0" fontId="0" fillId="0" borderId="0" xfId="0" applyFont="1" applyFill="1"/>
    <xf numFmtId="0" fontId="0" fillId="0" borderId="29"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0" borderId="30" xfId="0" applyFont="1" applyFill="1" applyBorder="1" applyProtection="1"/>
    <xf numFmtId="0" fontId="0" fillId="0" borderId="16" xfId="0" applyFont="1" applyFill="1" applyBorder="1"/>
    <xf numFmtId="0" fontId="0" fillId="0" borderId="37"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wrapText="1"/>
    </xf>
    <xf numFmtId="0" fontId="0" fillId="0" borderId="38" xfId="0" applyFont="1" applyFill="1" applyBorder="1" applyProtection="1"/>
    <xf numFmtId="0" fontId="0" fillId="0" borderId="32" xfId="0" applyFont="1" applyFill="1" applyBorder="1" applyProtection="1"/>
    <xf numFmtId="0" fontId="0" fillId="0" borderId="31" xfId="0" applyFont="1" applyFill="1" applyBorder="1" applyProtection="1"/>
    <xf numFmtId="0" fontId="0" fillId="0" borderId="35" xfId="0" applyFont="1" applyFill="1" applyBorder="1" applyProtection="1"/>
    <xf numFmtId="0" fontId="0" fillId="0" borderId="39" xfId="0" applyFont="1" applyBorder="1"/>
    <xf numFmtId="0" fontId="0" fillId="5" borderId="4" xfId="0" applyFont="1" applyFill="1" applyBorder="1" applyAlignment="1" applyProtection="1">
      <alignment vertical="center" wrapText="1"/>
    </xf>
    <xf numFmtId="0" fontId="0" fillId="5" borderId="40" xfId="0" applyFont="1" applyFill="1" applyBorder="1" applyAlignment="1" applyProtection="1">
      <alignment vertical="center" wrapText="1"/>
    </xf>
    <xf numFmtId="0" fontId="1" fillId="5" borderId="41" xfId="0" applyFont="1" applyFill="1" applyBorder="1" applyAlignment="1" applyProtection="1">
      <alignment vertical="center"/>
    </xf>
    <xf numFmtId="0" fontId="1" fillId="5" borderId="42" xfId="0" applyFont="1" applyFill="1" applyBorder="1" applyAlignment="1" applyProtection="1">
      <alignment vertical="center"/>
    </xf>
    <xf numFmtId="0" fontId="1" fillId="5" borderId="43" xfId="0" applyFont="1" applyFill="1" applyBorder="1" applyAlignment="1" applyProtection="1">
      <alignment vertical="center"/>
    </xf>
    <xf numFmtId="0" fontId="1" fillId="5" borderId="44" xfId="0" applyFont="1" applyFill="1" applyBorder="1" applyAlignment="1" applyProtection="1">
      <alignment vertical="center"/>
    </xf>
    <xf numFmtId="16" fontId="0" fillId="8" borderId="32" xfId="0" applyNumberFormat="1" applyFont="1" applyFill="1" applyBorder="1" applyProtection="1"/>
    <xf numFmtId="0" fontId="0" fillId="0" borderId="0" xfId="0" applyFont="1" applyBorder="1"/>
    <xf numFmtId="0" fontId="1" fillId="0" borderId="0" xfId="0" applyFont="1" applyBorder="1" applyAlignment="1"/>
    <xf numFmtId="0" fontId="1" fillId="0" borderId="16" xfId="0" applyFont="1" applyBorder="1"/>
    <xf numFmtId="0" fontId="1" fillId="0" borderId="17" xfId="0" applyFont="1" applyFill="1" applyBorder="1" applyAlignment="1" applyProtection="1">
      <alignment wrapText="1"/>
    </xf>
    <xf numFmtId="0" fontId="1" fillId="0" borderId="1" xfId="0" applyFont="1" applyFill="1" applyBorder="1" applyAlignment="1" applyProtection="1">
      <alignment wrapText="1"/>
    </xf>
    <xf numFmtId="0" fontId="1" fillId="0" borderId="7" xfId="0" applyFont="1" applyFill="1" applyBorder="1" applyAlignment="1" applyProtection="1">
      <alignment wrapText="1"/>
    </xf>
    <xf numFmtId="0" fontId="1" fillId="0" borderId="5" xfId="0" applyFont="1" applyFill="1" applyBorder="1" applyAlignment="1" applyProtection="1">
      <alignment wrapText="1"/>
    </xf>
    <xf numFmtId="0" fontId="1" fillId="0" borderId="6" xfId="0" applyFont="1" applyFill="1" applyBorder="1" applyAlignment="1" applyProtection="1">
      <alignment wrapText="1"/>
    </xf>
    <xf numFmtId="0" fontId="1" fillId="0" borderId="20" xfId="0" applyFont="1" applyFill="1" applyBorder="1" applyAlignment="1" applyProtection="1">
      <alignment wrapText="1"/>
    </xf>
    <xf numFmtId="0" fontId="1" fillId="0" borderId="18" xfId="0" applyFont="1" applyFill="1" applyBorder="1" applyAlignment="1" applyProtection="1">
      <alignment wrapText="1"/>
    </xf>
    <xf numFmtId="0" fontId="1" fillId="0" borderId="19" xfId="0" applyFont="1" applyFill="1" applyBorder="1" applyAlignment="1" applyProtection="1">
      <alignment wrapText="1"/>
    </xf>
    <xf numFmtId="0" fontId="1" fillId="0" borderId="21" xfId="0" applyFont="1" applyFill="1" applyBorder="1" applyAlignment="1" applyProtection="1">
      <alignment wrapText="1"/>
    </xf>
    <xf numFmtId="0" fontId="1" fillId="0" borderId="22" xfId="0" applyFont="1" applyFill="1" applyBorder="1" applyAlignment="1" applyProtection="1">
      <alignment wrapText="1"/>
    </xf>
    <xf numFmtId="0" fontId="0" fillId="8" borderId="1" xfId="0" applyFill="1" applyBorder="1" applyProtection="1"/>
    <xf numFmtId="0" fontId="0" fillId="0" borderId="0" xfId="0" applyAlignment="1">
      <alignment wrapText="1"/>
    </xf>
    <xf numFmtId="0" fontId="5" fillId="0" borderId="0" xfId="0" applyFont="1" applyAlignment="1">
      <alignment horizontal="center"/>
    </xf>
    <xf numFmtId="0" fontId="4" fillId="0" borderId="0" xfId="1" applyAlignment="1" applyProtection="1">
      <alignment horizontal="center"/>
    </xf>
    <xf numFmtId="0" fontId="1" fillId="0" borderId="0" xfId="0" applyFont="1" applyFill="1" applyBorder="1" applyAlignment="1" applyProtection="1">
      <alignment horizontal="center"/>
    </xf>
    <xf numFmtId="0" fontId="1" fillId="0" borderId="3" xfId="0" applyFont="1" applyBorder="1" applyAlignment="1">
      <alignment horizontal="center"/>
    </xf>
    <xf numFmtId="16" fontId="1"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Fill="1" applyBorder="1" applyAlignment="1" applyProtection="1">
      <alignment horizontal="left"/>
    </xf>
    <xf numFmtId="14" fontId="0" fillId="0" borderId="0" xfId="0" applyNumberFormat="1" applyFont="1" applyFill="1" applyBorder="1" applyAlignment="1" applyProtection="1">
      <alignment horizontal="center"/>
    </xf>
    <xf numFmtId="0" fontId="0" fillId="0" borderId="0" xfId="0" applyFont="1" applyFill="1" applyBorder="1" applyAlignment="1" applyProtection="1">
      <alignment horizontal="center"/>
    </xf>
    <xf numFmtId="0" fontId="1" fillId="7" borderId="12" xfId="0" applyFont="1" applyFill="1" applyBorder="1" applyAlignment="1" applyProtection="1">
      <alignment horizontal="center"/>
    </xf>
    <xf numFmtId="0" fontId="1" fillId="7" borderId="5" xfId="0" applyFont="1" applyFill="1" applyBorder="1" applyAlignment="1" applyProtection="1">
      <alignment horizontal="center"/>
    </xf>
    <xf numFmtId="0" fontId="1" fillId="7" borderId="6" xfId="0" applyFont="1" applyFill="1" applyBorder="1" applyAlignment="1" applyProtection="1">
      <alignment horizontal="center"/>
    </xf>
    <xf numFmtId="0" fontId="1" fillId="0" borderId="15" xfId="0" applyFont="1" applyFill="1" applyBorder="1" applyAlignment="1" applyProtection="1">
      <alignment horizontal="center"/>
    </xf>
    <xf numFmtId="0" fontId="1" fillId="0" borderId="23" xfId="0" applyFont="1" applyFill="1" applyBorder="1" applyAlignment="1" applyProtection="1">
      <alignment horizontal="center"/>
    </xf>
    <xf numFmtId="0" fontId="1" fillId="9" borderId="8" xfId="0" applyFont="1" applyFill="1" applyBorder="1" applyAlignment="1" applyProtection="1">
      <alignment horizontal="center"/>
    </xf>
    <xf numFmtId="0" fontId="1" fillId="9" borderId="9" xfId="0" applyFont="1" applyFill="1" applyBorder="1" applyAlignment="1" applyProtection="1">
      <alignment horizontal="center"/>
    </xf>
    <xf numFmtId="0" fontId="1" fillId="9" borderId="10" xfId="0" applyFont="1" applyFill="1" applyBorder="1" applyAlignment="1" applyProtection="1">
      <alignment horizontal="center"/>
    </xf>
    <xf numFmtId="0" fontId="1" fillId="0" borderId="7" xfId="0" applyFont="1" applyFill="1" applyBorder="1" applyAlignment="1" applyProtection="1">
      <alignment horizontal="center"/>
    </xf>
    <xf numFmtId="0" fontId="1" fillId="0" borderId="5" xfId="0" applyFont="1" applyFill="1" applyBorder="1" applyAlignment="1" applyProtection="1">
      <alignment horizontal="center"/>
    </xf>
    <xf numFmtId="0" fontId="1" fillId="0" borderId="11" xfId="0" applyFont="1" applyFill="1" applyBorder="1" applyAlignment="1" applyProtection="1">
      <alignment horizontal="center"/>
    </xf>
    <xf numFmtId="0" fontId="1" fillId="7" borderId="13" xfId="0" applyFont="1" applyFill="1" applyBorder="1" applyAlignment="1" applyProtection="1">
      <alignment horizontal="center"/>
    </xf>
    <xf numFmtId="0" fontId="1" fillId="7" borderId="14" xfId="0" applyFont="1" applyFill="1" applyBorder="1" applyAlignment="1" applyProtection="1">
      <alignment horizontal="center"/>
    </xf>
    <xf numFmtId="0" fontId="1" fillId="7" borderId="15" xfId="0" applyFont="1" applyFill="1" applyBorder="1" applyAlignment="1" applyProtection="1">
      <alignment horizontal="center"/>
    </xf>
    <xf numFmtId="0" fontId="1" fillId="0" borderId="14" xfId="0" applyFont="1" applyFill="1" applyBorder="1" applyAlignment="1" applyProtection="1">
      <alignment horizontal="center"/>
    </xf>
    <xf numFmtId="0" fontId="0" fillId="0" borderId="1" xfId="0" applyFont="1" applyFill="1" applyBorder="1" applyAlignment="1" applyProtection="1">
      <alignment horizontal="center" vertical="center" wrapText="1"/>
    </xf>
    <xf numFmtId="0" fontId="0" fillId="0" borderId="24" xfId="0" applyFont="1" applyBorder="1" applyAlignment="1">
      <alignment horizontal="center"/>
    </xf>
    <xf numFmtId="0" fontId="0" fillId="0" borderId="26" xfId="0" applyFont="1" applyBorder="1" applyAlignment="1">
      <alignment horizontal="center"/>
    </xf>
    <xf numFmtId="0" fontId="0" fillId="0" borderId="17" xfId="0"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25" xfId="0" applyFont="1" applyBorder="1" applyAlignment="1">
      <alignment horizontal="center"/>
    </xf>
    <xf numFmtId="0" fontId="0" fillId="0" borderId="17"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2" xfId="0" applyFont="1" applyFill="1" applyBorder="1" applyAlignment="1" applyProtection="1">
      <alignment horizontal="center" vertical="center" wrapText="1"/>
    </xf>
    <xf numFmtId="0" fontId="0" fillId="0" borderId="2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wrapText="1"/>
    </xf>
    <xf numFmtId="0" fontId="0" fillId="4" borderId="13" xfId="0" applyFont="1" applyFill="1" applyBorder="1" applyAlignment="1">
      <alignment horizontal="center"/>
    </xf>
    <xf numFmtId="0" fontId="0" fillId="4" borderId="14" xfId="0" applyFont="1" applyFill="1" applyBorder="1" applyAlignment="1">
      <alignment horizontal="center"/>
    </xf>
    <xf numFmtId="0" fontId="0" fillId="4" borderId="7" xfId="0" applyFont="1" applyFill="1" applyBorder="1" applyAlignment="1">
      <alignment horizontal="center"/>
    </xf>
    <xf numFmtId="0" fontId="4" fillId="0" borderId="45" xfId="1" applyBorder="1" applyAlignment="1" applyProtection="1">
      <alignment horizontal="center"/>
    </xf>
    <xf numFmtId="0" fontId="0" fillId="0" borderId="45" xfId="0" applyFont="1" applyBorder="1" applyAlignment="1">
      <alignment horizontal="center"/>
    </xf>
    <xf numFmtId="0" fontId="0" fillId="0" borderId="31" xfId="0" applyFont="1" applyFill="1" applyBorder="1" applyAlignment="1" applyProtection="1">
      <alignment horizontal="center" vertical="center" wrapText="1"/>
    </xf>
    <xf numFmtId="0" fontId="0" fillId="0" borderId="33" xfId="0" applyFont="1" applyFill="1" applyBorder="1" applyAlignment="1" applyProtection="1">
      <alignment horizontal="center" vertical="center" wrapText="1"/>
    </xf>
    <xf numFmtId="0" fontId="0" fillId="0" borderId="34" xfId="0" applyFont="1" applyFill="1" applyBorder="1" applyAlignment="1" applyProtection="1">
      <alignment horizontal="center" vertical="center" wrapText="1"/>
    </xf>
    <xf numFmtId="0" fontId="2" fillId="2" borderId="0" xfId="0" applyFont="1" applyFill="1" applyAlignment="1">
      <alignment horizontal="center"/>
    </xf>
    <xf numFmtId="0" fontId="4" fillId="0" borderId="46" xfId="1" applyBorder="1" applyAlignment="1" applyProtection="1">
      <alignment horizontal="center"/>
    </xf>
    <xf numFmtId="0" fontId="0" fillId="0" borderId="46" xfId="0" applyBorder="1" applyAlignment="1">
      <alignment horizontal="center"/>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108142</xdr:rowOff>
    </xdr:from>
    <xdr:to>
      <xdr:col>1</xdr:col>
      <xdr:colOff>4205263</xdr:colOff>
      <xdr:row>24</xdr:row>
      <xdr:rowOff>76199</xdr:rowOff>
    </xdr:to>
    <xdr:pic>
      <xdr:nvPicPr>
        <xdr:cNvPr id="3073" name="Picture 1"/>
        <xdr:cNvPicPr>
          <a:picLocks noChangeAspect="1" noChangeArrowheads="1"/>
        </xdr:cNvPicPr>
      </xdr:nvPicPr>
      <xdr:blipFill>
        <a:blip xmlns:r="http://schemas.openxmlformats.org/officeDocument/2006/relationships" r:embed="rId1" cstate="print"/>
        <a:srcRect t="34198" r="55115"/>
        <a:stretch>
          <a:fillRect/>
        </a:stretch>
      </xdr:blipFill>
      <xdr:spPr bwMode="auto">
        <a:xfrm>
          <a:off x="0" y="974917"/>
          <a:ext cx="4814863" cy="3968557"/>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1</xdr:col>
      <xdr:colOff>4352925</xdr:colOff>
      <xdr:row>3</xdr:row>
      <xdr:rowOff>123825</xdr:rowOff>
    </xdr:from>
    <xdr:to>
      <xdr:col>3</xdr:col>
      <xdr:colOff>57150</xdr:colOff>
      <xdr:row>24</xdr:row>
      <xdr:rowOff>85725</xdr:rowOff>
    </xdr:to>
    <xdr:pic>
      <xdr:nvPicPr>
        <xdr:cNvPr id="3075" name="Picture 3"/>
        <xdr:cNvPicPr>
          <a:picLocks noChangeAspect="1" noChangeArrowheads="1"/>
        </xdr:cNvPicPr>
      </xdr:nvPicPr>
      <xdr:blipFill>
        <a:blip xmlns:r="http://schemas.openxmlformats.org/officeDocument/2006/relationships" r:embed="rId2" cstate="print"/>
        <a:srcRect l="1903" t="45834" r="60249"/>
        <a:stretch>
          <a:fillRect/>
        </a:stretch>
      </xdr:blipFill>
      <xdr:spPr bwMode="auto">
        <a:xfrm>
          <a:off x="4962525" y="990600"/>
          <a:ext cx="4924425" cy="3962400"/>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GSLC/Documents/psarkar/projects/Drips/DPR/DPR%20month%20of%20may_3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07"/>
      <sheetName val="08"/>
      <sheetName val="10"/>
      <sheetName val="12"/>
      <sheetName val="13"/>
      <sheetName val="14"/>
      <sheetName val="15"/>
      <sheetName val="16"/>
      <sheetName val="17"/>
      <sheetName val="19"/>
      <sheetName val="20"/>
      <sheetName val="21"/>
      <sheetName val="22"/>
      <sheetName val="23"/>
      <sheetName val="24"/>
      <sheetName val="26"/>
      <sheetName val="27"/>
      <sheetName val="28"/>
      <sheetName val="29"/>
      <sheetName val="30"/>
      <sheetName val="monthly total"/>
      <sheetName val="Sheet1"/>
    </sheetNames>
    <sheetDataSet>
      <sheetData sheetId="0"/>
      <sheetData sheetId="1"/>
      <sheetData sheetId="2"/>
      <sheetData sheetId="3"/>
      <sheetData sheetId="4"/>
      <sheetData sheetId="5"/>
      <sheetData sheetId="6"/>
      <sheetData sheetId="7"/>
      <sheetData sheetId="8"/>
      <sheetData sheetId="9">
        <row r="59">
          <cell r="O59">
            <v>1366</v>
          </cell>
          <cell r="Q59">
            <v>450</v>
          </cell>
          <cell r="Y59">
            <v>973</v>
          </cell>
          <cell r="AB59">
            <v>1158</v>
          </cell>
        </row>
      </sheetData>
      <sheetData sheetId="10"/>
      <sheetData sheetId="11"/>
      <sheetData sheetId="12"/>
      <sheetData sheetId="13"/>
      <sheetData sheetId="14"/>
      <sheetData sheetId="15"/>
      <sheetData sheetId="16"/>
      <sheetData sheetId="17"/>
      <sheetData sheetId="18"/>
      <sheetData sheetId="19">
        <row r="76">
          <cell r="P76">
            <v>895</v>
          </cell>
          <cell r="R76">
            <v>787</v>
          </cell>
          <cell r="V76">
            <v>1149</v>
          </cell>
          <cell r="Z76">
            <v>1149</v>
          </cell>
        </row>
        <row r="78">
          <cell r="AC78">
            <v>788</v>
          </cell>
        </row>
      </sheetData>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onlineclothingstudy.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onlineclothingstudy.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onlineclothingstudy.com/" TargetMode="External"/></Relationships>
</file>

<file path=xl/worksheets/sheet1.xml><?xml version="1.0" encoding="utf-8"?>
<worksheet xmlns="http://schemas.openxmlformats.org/spreadsheetml/2006/main" xmlns:r="http://schemas.openxmlformats.org/officeDocument/2006/relationships">
  <dimension ref="A1:B30"/>
  <sheetViews>
    <sheetView topLeftCell="A15" workbookViewId="0">
      <selection activeCell="B27" sqref="B27"/>
    </sheetView>
  </sheetViews>
  <sheetFormatPr defaultRowHeight="15"/>
  <cols>
    <col min="2" max="2" width="129.140625" bestFit="1" customWidth="1"/>
  </cols>
  <sheetData>
    <row r="1" spans="1:2" ht="23.25">
      <c r="B1" s="89" t="s">
        <v>64</v>
      </c>
    </row>
    <row r="2" spans="1:2" ht="30">
      <c r="A2">
        <v>1</v>
      </c>
      <c r="B2" s="88" t="s">
        <v>60</v>
      </c>
    </row>
    <row r="3" spans="1:2">
      <c r="B3" t="s">
        <v>63</v>
      </c>
    </row>
    <row r="26" spans="1:2">
      <c r="A26">
        <v>2</v>
      </c>
      <c r="B26" t="s">
        <v>62</v>
      </c>
    </row>
    <row r="27" spans="1:2" ht="30">
      <c r="A27">
        <v>3</v>
      </c>
      <c r="B27" s="88" t="s">
        <v>65</v>
      </c>
    </row>
    <row r="28" spans="1:2">
      <c r="A28">
        <v>4</v>
      </c>
      <c r="B28" t="s">
        <v>61</v>
      </c>
    </row>
    <row r="30" spans="1:2">
      <c r="B30" s="90" t="s">
        <v>59</v>
      </c>
    </row>
  </sheetData>
  <hyperlinks>
    <hyperlink ref="B30"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dimension ref="A1:AA30"/>
  <sheetViews>
    <sheetView tabSelected="1" workbookViewId="0">
      <pane ySplit="4" topLeftCell="A5" activePane="bottomLeft" state="frozen"/>
      <selection activeCell="K1" sqref="K1"/>
      <selection pane="bottomLeft" activeCell="G10" sqref="G10"/>
    </sheetView>
  </sheetViews>
  <sheetFormatPr defaultRowHeight="15"/>
  <cols>
    <col min="1" max="1" width="4.42578125" style="9" customWidth="1"/>
    <col min="2" max="2" width="11.140625" style="9" customWidth="1"/>
    <col min="3" max="3" width="11.85546875" style="9" customWidth="1"/>
    <col min="4" max="4" width="14.5703125" style="9" customWidth="1"/>
    <col min="5" max="5" width="14.140625" style="9" customWidth="1"/>
    <col min="6" max="6" width="7.42578125" style="9" customWidth="1"/>
    <col min="7" max="7" width="13.28515625" style="9" customWidth="1"/>
    <col min="8" max="8" width="8.28515625" style="9" customWidth="1"/>
    <col min="9" max="9" width="8.140625" style="9" customWidth="1"/>
    <col min="10" max="10" width="9.7109375" style="9" customWidth="1"/>
    <col min="11" max="11" width="7.42578125" style="9" customWidth="1"/>
    <col min="12" max="12" width="9.140625" style="9" customWidth="1"/>
    <col min="13" max="13" width="8.5703125" style="9" customWidth="1"/>
    <col min="14" max="14" width="7.5703125" style="9" customWidth="1"/>
    <col min="15" max="15" width="7.28515625" style="9" customWidth="1"/>
    <col min="16" max="16" width="7.7109375" style="9" customWidth="1"/>
    <col min="17" max="17" width="9.140625" style="9"/>
    <col min="18" max="18" width="7.42578125" style="9" customWidth="1"/>
    <col min="19" max="19" width="9.140625" style="9"/>
    <col min="20" max="20" width="9.140625" style="9" customWidth="1"/>
    <col min="21" max="25" width="9.140625" style="9"/>
    <col min="26" max="26" width="11" style="9" customWidth="1"/>
    <col min="27" max="27" width="13.7109375" style="9" customWidth="1"/>
    <col min="28" max="16384" width="9.140625" style="9"/>
  </cols>
  <sheetData>
    <row r="1" spans="1:27" s="74" customFormat="1">
      <c r="B1" s="10"/>
      <c r="C1" s="10"/>
      <c r="D1" s="10"/>
      <c r="E1" s="10"/>
      <c r="F1" s="91" t="s">
        <v>11</v>
      </c>
      <c r="G1" s="91"/>
      <c r="H1" s="91"/>
      <c r="I1" s="91"/>
      <c r="J1" s="91"/>
      <c r="K1" s="91"/>
      <c r="L1" s="91"/>
      <c r="M1" s="91"/>
      <c r="N1" s="91"/>
      <c r="O1" s="91"/>
      <c r="P1" s="91"/>
      <c r="Q1" s="91"/>
      <c r="R1" s="91"/>
      <c r="S1" s="91"/>
      <c r="T1" s="75" t="s">
        <v>12</v>
      </c>
      <c r="U1" s="93">
        <v>41761</v>
      </c>
      <c r="V1" s="94"/>
      <c r="W1" s="94"/>
      <c r="X1" s="95" t="s">
        <v>13</v>
      </c>
      <c r="Y1" s="95"/>
      <c r="Z1" s="96" t="s">
        <v>50</v>
      </c>
      <c r="AA1" s="97"/>
    </row>
    <row r="2" spans="1:27" ht="5.25" customHeight="1" thickBot="1">
      <c r="A2" s="92"/>
      <c r="B2" s="92"/>
      <c r="C2" s="92"/>
      <c r="D2" s="92"/>
      <c r="E2" s="92"/>
      <c r="F2" s="92"/>
      <c r="G2" s="92"/>
      <c r="H2" s="92"/>
      <c r="I2" s="92"/>
      <c r="J2" s="92"/>
      <c r="K2" s="92"/>
      <c r="L2" s="92"/>
      <c r="M2" s="92"/>
      <c r="N2" s="92"/>
      <c r="O2" s="92"/>
      <c r="P2" s="92"/>
      <c r="Q2" s="92"/>
      <c r="R2" s="92"/>
      <c r="S2" s="92"/>
    </row>
    <row r="3" spans="1:27" ht="15.75" thickBot="1">
      <c r="A3" s="124"/>
      <c r="B3" s="125"/>
      <c r="C3" s="125"/>
      <c r="D3" s="125"/>
      <c r="E3" s="125"/>
      <c r="F3" s="125"/>
      <c r="G3" s="126"/>
      <c r="H3" s="103" t="s">
        <v>2</v>
      </c>
      <c r="I3" s="104"/>
      <c r="J3" s="105"/>
      <c r="K3" s="98" t="s">
        <v>3</v>
      </c>
      <c r="L3" s="100"/>
      <c r="M3" s="106" t="s">
        <v>4</v>
      </c>
      <c r="N3" s="107"/>
      <c r="O3" s="108"/>
      <c r="P3" s="109" t="s">
        <v>5</v>
      </c>
      <c r="Q3" s="110"/>
      <c r="R3" s="110"/>
      <c r="S3" s="111"/>
      <c r="T3" s="112" t="s">
        <v>6</v>
      </c>
      <c r="U3" s="112"/>
      <c r="V3" s="112"/>
      <c r="W3" s="112"/>
      <c r="X3" s="98" t="s">
        <v>7</v>
      </c>
      <c r="Y3" s="99"/>
      <c r="Z3" s="100"/>
      <c r="AA3" s="101" t="s">
        <v>8</v>
      </c>
    </row>
    <row r="4" spans="1:27" ht="45">
      <c r="A4" s="76" t="s">
        <v>14</v>
      </c>
      <c r="B4" s="77" t="s">
        <v>15</v>
      </c>
      <c r="C4" s="78" t="s">
        <v>16</v>
      </c>
      <c r="D4" s="78" t="s">
        <v>17</v>
      </c>
      <c r="E4" s="78" t="s">
        <v>18</v>
      </c>
      <c r="F4" s="78" t="s">
        <v>19</v>
      </c>
      <c r="G4" s="78" t="s">
        <v>20</v>
      </c>
      <c r="H4" s="79" t="s">
        <v>21</v>
      </c>
      <c r="I4" s="80" t="s">
        <v>22</v>
      </c>
      <c r="J4" s="81" t="s">
        <v>49</v>
      </c>
      <c r="K4" s="82" t="s">
        <v>21</v>
      </c>
      <c r="L4" s="83" t="s">
        <v>22</v>
      </c>
      <c r="M4" s="77" t="s">
        <v>21</v>
      </c>
      <c r="N4" s="78" t="s">
        <v>22</v>
      </c>
      <c r="O4" s="84" t="s">
        <v>49</v>
      </c>
      <c r="P4" s="85" t="s">
        <v>24</v>
      </c>
      <c r="Q4" s="78" t="s">
        <v>21</v>
      </c>
      <c r="R4" s="78" t="s">
        <v>9</v>
      </c>
      <c r="S4" s="83" t="s">
        <v>23</v>
      </c>
      <c r="T4" s="86" t="s">
        <v>25</v>
      </c>
      <c r="U4" s="78" t="s">
        <v>21</v>
      </c>
      <c r="V4" s="78" t="s">
        <v>9</v>
      </c>
      <c r="W4" s="84" t="s">
        <v>23</v>
      </c>
      <c r="X4" s="82" t="s">
        <v>26</v>
      </c>
      <c r="Y4" s="78" t="s">
        <v>27</v>
      </c>
      <c r="Z4" s="83" t="s">
        <v>28</v>
      </c>
      <c r="AA4" s="102"/>
    </row>
    <row r="5" spans="1:27">
      <c r="A5" s="114">
        <v>1</v>
      </c>
      <c r="B5" s="116" t="s">
        <v>53</v>
      </c>
      <c r="C5" s="113" t="s">
        <v>43</v>
      </c>
      <c r="D5" s="35" t="s">
        <v>66</v>
      </c>
      <c r="E5" s="35" t="s">
        <v>38</v>
      </c>
      <c r="F5" s="35">
        <v>45</v>
      </c>
      <c r="G5" s="35">
        <v>48</v>
      </c>
      <c r="H5" s="36"/>
      <c r="I5" s="37">
        <v>45</v>
      </c>
      <c r="J5" s="13">
        <f>G5-I5</f>
        <v>3</v>
      </c>
      <c r="K5" s="40">
        <v>0</v>
      </c>
      <c r="L5" s="41">
        <v>45</v>
      </c>
      <c r="M5" s="38"/>
      <c r="N5" s="37">
        <f>44+1</f>
        <v>45</v>
      </c>
      <c r="O5" s="14">
        <f t="shared" ref="O5:O7" si="0">L5-N5</f>
        <v>0</v>
      </c>
      <c r="P5" s="40">
        <v>44</v>
      </c>
      <c r="Q5" s="37"/>
      <c r="R5" s="37">
        <v>43</v>
      </c>
      <c r="S5" s="13">
        <f>P5-R5</f>
        <v>1</v>
      </c>
      <c r="T5" s="38">
        <v>43</v>
      </c>
      <c r="U5" s="37"/>
      <c r="V5" s="37">
        <v>43</v>
      </c>
      <c r="W5" s="39"/>
      <c r="X5" s="40">
        <v>43</v>
      </c>
      <c r="Y5" s="37">
        <f>F5-X5</f>
        <v>2</v>
      </c>
      <c r="Z5" s="42">
        <v>41761</v>
      </c>
      <c r="AA5" s="43"/>
    </row>
    <row r="6" spans="1:27">
      <c r="A6" s="118"/>
      <c r="B6" s="116"/>
      <c r="C6" s="113"/>
      <c r="D6" s="35" t="s">
        <v>67</v>
      </c>
      <c r="E6" s="35" t="s">
        <v>39</v>
      </c>
      <c r="F6" s="35">
        <v>345</v>
      </c>
      <c r="G6" s="35">
        <v>363</v>
      </c>
      <c r="H6" s="36"/>
      <c r="I6" s="37">
        <v>352</v>
      </c>
      <c r="J6" s="13">
        <f>G6-I6</f>
        <v>11</v>
      </c>
      <c r="K6" s="40">
        <v>0</v>
      </c>
      <c r="L6" s="41">
        <f>200+151</f>
        <v>351</v>
      </c>
      <c r="M6" s="38"/>
      <c r="N6" s="37">
        <v>351</v>
      </c>
      <c r="O6" s="14">
        <f t="shared" si="0"/>
        <v>0</v>
      </c>
      <c r="P6" s="40">
        <v>351</v>
      </c>
      <c r="Q6" s="37"/>
      <c r="R6" s="37">
        <v>346</v>
      </c>
      <c r="S6" s="13">
        <f>P6-R6</f>
        <v>5</v>
      </c>
      <c r="T6" s="38">
        <v>346</v>
      </c>
      <c r="U6" s="37"/>
      <c r="V6" s="37">
        <v>346</v>
      </c>
      <c r="W6" s="39"/>
      <c r="X6" s="40">
        <v>346</v>
      </c>
      <c r="Y6" s="37">
        <f t="shared" ref="Y6:Y7" si="1">F6-X6</f>
        <v>-1</v>
      </c>
      <c r="Z6" s="42">
        <v>41761</v>
      </c>
      <c r="AA6" s="43"/>
    </row>
    <row r="7" spans="1:27">
      <c r="A7" s="118"/>
      <c r="B7" s="116"/>
      <c r="C7" s="113"/>
      <c r="D7" s="35" t="s">
        <v>67</v>
      </c>
      <c r="E7" s="35" t="s">
        <v>44</v>
      </c>
      <c r="F7" s="35">
        <v>430</v>
      </c>
      <c r="G7" s="35">
        <v>451</v>
      </c>
      <c r="H7" s="36"/>
      <c r="I7" s="37">
        <v>437</v>
      </c>
      <c r="J7" s="13">
        <f>G7-I7</f>
        <v>14</v>
      </c>
      <c r="K7" s="40">
        <v>0</v>
      </c>
      <c r="L7" s="41">
        <v>437</v>
      </c>
      <c r="M7" s="38"/>
      <c r="N7" s="37">
        <v>437</v>
      </c>
      <c r="O7" s="14">
        <f t="shared" si="0"/>
        <v>0</v>
      </c>
      <c r="P7" s="40">
        <v>437</v>
      </c>
      <c r="Q7" s="37">
        <v>6</v>
      </c>
      <c r="R7" s="37">
        <f>406+12+6</f>
        <v>424</v>
      </c>
      <c r="S7" s="41">
        <v>31</v>
      </c>
      <c r="T7" s="38">
        <v>418</v>
      </c>
      <c r="U7" s="37">
        <v>6</v>
      </c>
      <c r="V7" s="37">
        <f>406+12+6</f>
        <v>424</v>
      </c>
      <c r="W7" s="39"/>
      <c r="X7" s="40">
        <v>424</v>
      </c>
      <c r="Y7" s="37">
        <f t="shared" si="1"/>
        <v>6</v>
      </c>
      <c r="Z7" s="42">
        <v>41761</v>
      </c>
      <c r="AA7" s="43"/>
    </row>
    <row r="8" spans="1:27">
      <c r="A8" s="115"/>
      <c r="B8" s="116"/>
      <c r="C8" s="113"/>
      <c r="D8" s="44"/>
      <c r="E8" s="87" t="s">
        <v>58</v>
      </c>
      <c r="F8" s="18">
        <f>SUM(F5:F7)</f>
        <v>820</v>
      </c>
      <c r="G8" s="18">
        <f t="shared" ref="G8:AA8" si="2">SUM(G5:G7)</f>
        <v>862</v>
      </c>
      <c r="H8" s="45">
        <f t="shared" si="2"/>
        <v>0</v>
      </c>
      <c r="I8" s="46">
        <f t="shared" si="2"/>
        <v>834</v>
      </c>
      <c r="J8" s="47">
        <f>SUM(J5:J7)</f>
        <v>28</v>
      </c>
      <c r="K8" s="49">
        <f t="shared" si="2"/>
        <v>0</v>
      </c>
      <c r="L8" s="47">
        <f t="shared" si="2"/>
        <v>833</v>
      </c>
      <c r="M8" s="45">
        <f t="shared" si="2"/>
        <v>0</v>
      </c>
      <c r="N8" s="46">
        <f t="shared" si="2"/>
        <v>833</v>
      </c>
      <c r="O8" s="48">
        <f>SUM(O5:O7)</f>
        <v>0</v>
      </c>
      <c r="P8" s="49">
        <f t="shared" si="2"/>
        <v>832</v>
      </c>
      <c r="Q8" s="46">
        <f t="shared" si="2"/>
        <v>6</v>
      </c>
      <c r="R8" s="46">
        <f t="shared" si="2"/>
        <v>813</v>
      </c>
      <c r="S8" s="47">
        <f t="shared" si="2"/>
        <v>37</v>
      </c>
      <c r="T8" s="45">
        <f t="shared" si="2"/>
        <v>807</v>
      </c>
      <c r="U8" s="46">
        <f t="shared" si="2"/>
        <v>6</v>
      </c>
      <c r="V8" s="46">
        <f t="shared" si="2"/>
        <v>813</v>
      </c>
      <c r="W8" s="48">
        <f t="shared" si="2"/>
        <v>0</v>
      </c>
      <c r="X8" s="49">
        <f t="shared" si="2"/>
        <v>813</v>
      </c>
      <c r="Y8" s="46">
        <f t="shared" si="2"/>
        <v>7</v>
      </c>
      <c r="Z8" s="73"/>
      <c r="AA8" s="23">
        <f t="shared" si="2"/>
        <v>0</v>
      </c>
    </row>
    <row r="9" spans="1:27">
      <c r="A9" s="114">
        <v>2</v>
      </c>
      <c r="B9" s="116" t="s">
        <v>52</v>
      </c>
      <c r="C9" s="113" t="s">
        <v>35</v>
      </c>
      <c r="D9" s="117" t="s">
        <v>35</v>
      </c>
      <c r="E9" s="11" t="s">
        <v>34</v>
      </c>
      <c r="F9" s="11">
        <v>5300</v>
      </c>
      <c r="G9" s="11">
        <v>5565</v>
      </c>
      <c r="H9" s="12"/>
      <c r="I9" s="11">
        <v>5079</v>
      </c>
      <c r="J9" s="13">
        <v>486</v>
      </c>
      <c r="K9" s="15">
        <v>0</v>
      </c>
      <c r="L9" s="13">
        <f>3820+500+410+270</f>
        <v>5000</v>
      </c>
      <c r="M9" s="12"/>
      <c r="N9" s="11">
        <f>3130+450+350+450+430+50</f>
        <v>4860</v>
      </c>
      <c r="O9" s="14">
        <f>L9-N9</f>
        <v>140</v>
      </c>
      <c r="P9" s="16">
        <v>4900</v>
      </c>
      <c r="Q9" s="11"/>
      <c r="R9" s="11">
        <f>3670+838</f>
        <v>4508</v>
      </c>
      <c r="S9" s="13">
        <v>920</v>
      </c>
      <c r="T9" s="17">
        <v>4508</v>
      </c>
      <c r="U9" s="11"/>
      <c r="V9" s="11">
        <f>500+2000+620+720+240</f>
        <v>4080</v>
      </c>
      <c r="W9" s="14">
        <f>T9-V9</f>
        <v>428</v>
      </c>
      <c r="X9" s="16"/>
      <c r="Y9" s="37">
        <v>0</v>
      </c>
      <c r="Z9" s="27"/>
      <c r="AA9" s="24"/>
    </row>
    <row r="10" spans="1:27">
      <c r="A10" s="115"/>
      <c r="B10" s="116"/>
      <c r="C10" s="113"/>
      <c r="D10" s="113"/>
      <c r="E10" s="87" t="s">
        <v>58</v>
      </c>
      <c r="F10" s="18">
        <f>SUM(F9:F9)</f>
        <v>5300</v>
      </c>
      <c r="G10" s="18">
        <f t="shared" ref="G10:X10" si="3">SUM(G9:G9)</f>
        <v>5565</v>
      </c>
      <c r="H10" s="20">
        <f t="shared" si="3"/>
        <v>0</v>
      </c>
      <c r="I10" s="18">
        <f t="shared" si="3"/>
        <v>5079</v>
      </c>
      <c r="J10" s="19">
        <f t="shared" si="3"/>
        <v>486</v>
      </c>
      <c r="K10" s="22">
        <f t="shared" si="3"/>
        <v>0</v>
      </c>
      <c r="L10" s="19">
        <f t="shared" si="3"/>
        <v>5000</v>
      </c>
      <c r="M10" s="20">
        <f t="shared" si="3"/>
        <v>0</v>
      </c>
      <c r="N10" s="18">
        <f t="shared" si="3"/>
        <v>4860</v>
      </c>
      <c r="O10" s="21">
        <f t="shared" si="3"/>
        <v>140</v>
      </c>
      <c r="P10" s="22">
        <f t="shared" si="3"/>
        <v>4900</v>
      </c>
      <c r="Q10" s="18">
        <f t="shared" si="3"/>
        <v>0</v>
      </c>
      <c r="R10" s="18">
        <f t="shared" si="3"/>
        <v>4508</v>
      </c>
      <c r="S10" s="19">
        <f t="shared" si="3"/>
        <v>920</v>
      </c>
      <c r="T10" s="20">
        <f t="shared" si="3"/>
        <v>4508</v>
      </c>
      <c r="U10" s="18">
        <f t="shared" si="3"/>
        <v>0</v>
      </c>
      <c r="V10" s="18">
        <f t="shared" si="3"/>
        <v>4080</v>
      </c>
      <c r="W10" s="21">
        <f t="shared" si="3"/>
        <v>428</v>
      </c>
      <c r="X10" s="25">
        <f t="shared" si="3"/>
        <v>0</v>
      </c>
      <c r="Y10" s="46">
        <f>SUM(Y9)</f>
        <v>0</v>
      </c>
      <c r="Z10" s="23"/>
      <c r="AA10" s="23"/>
    </row>
    <row r="11" spans="1:27">
      <c r="A11" s="114">
        <v>3</v>
      </c>
      <c r="B11" s="119" t="s">
        <v>51</v>
      </c>
      <c r="C11" s="120" t="s">
        <v>55</v>
      </c>
      <c r="D11" s="113" t="s">
        <v>57</v>
      </c>
      <c r="E11" s="11" t="s">
        <v>29</v>
      </c>
      <c r="F11" s="11">
        <v>500</v>
      </c>
      <c r="G11" s="11">
        <v>525</v>
      </c>
      <c r="H11" s="12">
        <v>0</v>
      </c>
      <c r="I11" s="11">
        <v>525</v>
      </c>
      <c r="J11" s="13">
        <f>G11-I11</f>
        <v>0</v>
      </c>
      <c r="K11" s="15">
        <v>0</v>
      </c>
      <c r="L11" s="13">
        <v>525</v>
      </c>
      <c r="M11" s="12"/>
      <c r="N11" s="11">
        <v>520</v>
      </c>
      <c r="O11" s="14">
        <f>L11-N11</f>
        <v>5</v>
      </c>
      <c r="P11" s="16">
        <v>520</v>
      </c>
      <c r="Q11" s="11"/>
      <c r="R11" s="11">
        <v>520</v>
      </c>
      <c r="S11" s="13">
        <f t="shared" ref="S11:S12" si="4">P11-R11</f>
        <v>0</v>
      </c>
      <c r="T11" s="17">
        <v>500</v>
      </c>
      <c r="U11" s="11"/>
      <c r="V11" s="11">
        <v>500</v>
      </c>
      <c r="W11" s="14"/>
      <c r="X11" s="16"/>
      <c r="Y11" s="11"/>
      <c r="Z11" s="24"/>
      <c r="AA11" s="24"/>
    </row>
    <row r="12" spans="1:27">
      <c r="A12" s="118"/>
      <c r="B12" s="119"/>
      <c r="C12" s="120"/>
      <c r="D12" s="113"/>
      <c r="E12" s="11" t="s">
        <v>30</v>
      </c>
      <c r="F12" s="11">
        <v>500</v>
      </c>
      <c r="G12" s="11">
        <v>525</v>
      </c>
      <c r="H12" s="12">
        <v>0</v>
      </c>
      <c r="I12" s="11">
        <v>525</v>
      </c>
      <c r="J12" s="13">
        <f>G12-I12</f>
        <v>0</v>
      </c>
      <c r="K12" s="15">
        <v>0</v>
      </c>
      <c r="L12" s="13">
        <v>525</v>
      </c>
      <c r="M12" s="12"/>
      <c r="N12" s="11">
        <v>515</v>
      </c>
      <c r="O12" s="14">
        <f>L12-N12</f>
        <v>10</v>
      </c>
      <c r="P12" s="16">
        <v>515</v>
      </c>
      <c r="Q12" s="11"/>
      <c r="R12" s="11">
        <v>515</v>
      </c>
      <c r="S12" s="13">
        <f t="shared" si="4"/>
        <v>0</v>
      </c>
      <c r="T12" s="17">
        <v>300</v>
      </c>
      <c r="U12" s="11"/>
      <c r="V12" s="11">
        <v>300</v>
      </c>
      <c r="W12" s="14">
        <f>T12-V12</f>
        <v>0</v>
      </c>
      <c r="X12" s="16"/>
      <c r="Y12" s="11"/>
      <c r="Z12" s="24"/>
      <c r="AA12" s="24"/>
    </row>
    <row r="13" spans="1:27">
      <c r="A13" s="115"/>
      <c r="B13" s="119"/>
      <c r="C13" s="120"/>
      <c r="D13" s="113"/>
      <c r="E13" s="87" t="s">
        <v>58</v>
      </c>
      <c r="F13" s="18">
        <f>SUM(F11:F12)</f>
        <v>1000</v>
      </c>
      <c r="G13" s="18">
        <f t="shared" ref="G13:Y13" si="5">SUM(G11:G12)</f>
        <v>1050</v>
      </c>
      <c r="H13" s="20">
        <f t="shared" si="5"/>
        <v>0</v>
      </c>
      <c r="I13" s="18">
        <f t="shared" si="5"/>
        <v>1050</v>
      </c>
      <c r="J13" s="19">
        <f t="shared" si="5"/>
        <v>0</v>
      </c>
      <c r="K13" s="22">
        <f t="shared" si="5"/>
        <v>0</v>
      </c>
      <c r="L13" s="19">
        <f t="shared" si="5"/>
        <v>1050</v>
      </c>
      <c r="M13" s="20">
        <f t="shared" si="5"/>
        <v>0</v>
      </c>
      <c r="N13" s="18">
        <f t="shared" si="5"/>
        <v>1035</v>
      </c>
      <c r="O13" s="21">
        <f t="shared" si="5"/>
        <v>15</v>
      </c>
      <c r="P13" s="22">
        <f t="shared" si="5"/>
        <v>1035</v>
      </c>
      <c r="Q13" s="18">
        <f t="shared" si="5"/>
        <v>0</v>
      </c>
      <c r="R13" s="18">
        <f t="shared" si="5"/>
        <v>1035</v>
      </c>
      <c r="S13" s="19">
        <f t="shared" si="5"/>
        <v>0</v>
      </c>
      <c r="T13" s="20">
        <f t="shared" si="5"/>
        <v>800</v>
      </c>
      <c r="U13" s="18">
        <f t="shared" si="5"/>
        <v>0</v>
      </c>
      <c r="V13" s="18">
        <f t="shared" si="5"/>
        <v>800</v>
      </c>
      <c r="W13" s="21">
        <f>SUM(W11:W12)</f>
        <v>0</v>
      </c>
      <c r="X13" s="25">
        <f t="shared" si="5"/>
        <v>0</v>
      </c>
      <c r="Y13" s="18">
        <f t="shared" si="5"/>
        <v>0</v>
      </c>
      <c r="Z13" s="23"/>
      <c r="AA13" s="23"/>
    </row>
    <row r="14" spans="1:27">
      <c r="A14" s="114">
        <v>4</v>
      </c>
      <c r="B14" s="119" t="s">
        <v>51</v>
      </c>
      <c r="C14" s="113" t="s">
        <v>56</v>
      </c>
      <c r="D14" s="113" t="s">
        <v>57</v>
      </c>
      <c r="E14" s="11" t="s">
        <v>31</v>
      </c>
      <c r="F14" s="11">
        <v>500</v>
      </c>
      <c r="G14" s="11">
        <v>525</v>
      </c>
      <c r="H14" s="12"/>
      <c r="I14" s="11">
        <v>420</v>
      </c>
      <c r="J14" s="13">
        <f>G14-I14</f>
        <v>105</v>
      </c>
      <c r="K14" s="15">
        <v>0</v>
      </c>
      <c r="L14" s="13">
        <v>370</v>
      </c>
      <c r="M14" s="12"/>
      <c r="N14" s="11">
        <v>368</v>
      </c>
      <c r="O14" s="14">
        <f>L14-N14</f>
        <v>2</v>
      </c>
      <c r="P14" s="16">
        <v>368</v>
      </c>
      <c r="Q14" s="11"/>
      <c r="R14" s="11">
        <v>368</v>
      </c>
      <c r="S14" s="13">
        <f t="shared" ref="S14:S15" si="6">P14-R14</f>
        <v>0</v>
      </c>
      <c r="T14" s="17">
        <v>368</v>
      </c>
      <c r="U14" s="11">
        <v>0</v>
      </c>
      <c r="V14" s="11">
        <f>150+204</f>
        <v>354</v>
      </c>
      <c r="W14" s="14">
        <f>T14-V14</f>
        <v>14</v>
      </c>
      <c r="X14" s="16"/>
      <c r="Y14" s="11"/>
      <c r="Z14" s="24"/>
      <c r="AA14" s="24"/>
    </row>
    <row r="15" spans="1:27">
      <c r="A15" s="118"/>
      <c r="B15" s="119"/>
      <c r="C15" s="113"/>
      <c r="D15" s="113"/>
      <c r="E15" s="11" t="s">
        <v>32</v>
      </c>
      <c r="F15" s="11">
        <v>500</v>
      </c>
      <c r="G15" s="11">
        <v>525</v>
      </c>
      <c r="H15" s="12">
        <v>0</v>
      </c>
      <c r="I15" s="11">
        <v>420</v>
      </c>
      <c r="J15" s="13">
        <f>G15-I15</f>
        <v>105</v>
      </c>
      <c r="K15" s="15">
        <v>0</v>
      </c>
      <c r="L15" s="13">
        <v>420</v>
      </c>
      <c r="M15" s="12"/>
      <c r="N15" s="11">
        <v>418</v>
      </c>
      <c r="O15" s="14">
        <f>L15-N15</f>
        <v>2</v>
      </c>
      <c r="P15" s="16">
        <v>418</v>
      </c>
      <c r="Q15" s="11"/>
      <c r="R15" s="11">
        <v>418</v>
      </c>
      <c r="S15" s="13">
        <f t="shared" si="6"/>
        <v>0</v>
      </c>
      <c r="T15" s="17">
        <v>418</v>
      </c>
      <c r="U15" s="11">
        <v>0</v>
      </c>
      <c r="V15" s="11">
        <f>231+165</f>
        <v>396</v>
      </c>
      <c r="W15" s="14">
        <f>T15-V15</f>
        <v>22</v>
      </c>
      <c r="X15" s="16"/>
      <c r="Y15" s="11"/>
      <c r="Z15" s="24"/>
      <c r="AA15" s="24"/>
    </row>
    <row r="16" spans="1:27">
      <c r="A16" s="115"/>
      <c r="B16" s="119"/>
      <c r="C16" s="113"/>
      <c r="D16" s="113"/>
      <c r="E16" s="87" t="s">
        <v>58</v>
      </c>
      <c r="F16" s="18">
        <v>1000</v>
      </c>
      <c r="G16" s="18"/>
      <c r="H16" s="20"/>
      <c r="I16" s="18">
        <v>840</v>
      </c>
      <c r="J16" s="19">
        <f>SUM(J14:J15)</f>
        <v>210</v>
      </c>
      <c r="K16" s="26">
        <f t="shared" ref="K16:X16" si="7">SUM(K14:K15)</f>
        <v>0</v>
      </c>
      <c r="L16" s="19">
        <f t="shared" si="7"/>
        <v>790</v>
      </c>
      <c r="M16" s="23">
        <f t="shared" si="7"/>
        <v>0</v>
      </c>
      <c r="N16" s="19">
        <f t="shared" si="7"/>
        <v>786</v>
      </c>
      <c r="O16" s="21">
        <f t="shared" si="7"/>
        <v>4</v>
      </c>
      <c r="P16" s="25">
        <f t="shared" si="7"/>
        <v>786</v>
      </c>
      <c r="Q16" s="18">
        <f t="shared" si="7"/>
        <v>0</v>
      </c>
      <c r="R16" s="23">
        <f t="shared" si="7"/>
        <v>786</v>
      </c>
      <c r="S16" s="19">
        <f t="shared" si="7"/>
        <v>0</v>
      </c>
      <c r="T16" s="23">
        <f t="shared" si="7"/>
        <v>786</v>
      </c>
      <c r="U16" s="19">
        <f t="shared" si="7"/>
        <v>0</v>
      </c>
      <c r="V16" s="19">
        <f t="shared" si="7"/>
        <v>750</v>
      </c>
      <c r="W16" s="21">
        <f t="shared" si="7"/>
        <v>36</v>
      </c>
      <c r="X16" s="26">
        <f t="shared" si="7"/>
        <v>0</v>
      </c>
      <c r="Y16" s="18">
        <f>SUM(Y14:Y15)</f>
        <v>0</v>
      </c>
      <c r="Z16" s="23"/>
      <c r="AA16" s="23"/>
    </row>
    <row r="17" spans="1:27">
      <c r="A17" s="114">
        <v>5</v>
      </c>
      <c r="B17" s="116" t="s">
        <v>52</v>
      </c>
      <c r="C17" s="113" t="s">
        <v>33</v>
      </c>
      <c r="D17" s="113" t="s">
        <v>33</v>
      </c>
      <c r="E17" s="11" t="s">
        <v>34</v>
      </c>
      <c r="F17" s="11">
        <v>2400</v>
      </c>
      <c r="G17" s="11">
        <v>2520</v>
      </c>
      <c r="H17" s="12">
        <v>500</v>
      </c>
      <c r="I17" s="11">
        <f>1868+500</f>
        <v>2368</v>
      </c>
      <c r="J17" s="13">
        <f>G17-I17</f>
        <v>152</v>
      </c>
      <c r="K17" s="15">
        <v>500</v>
      </c>
      <c r="L17" s="13">
        <f>1140+200+130+296+230</f>
        <v>1996</v>
      </c>
      <c r="M17" s="12">
        <v>800</v>
      </c>
      <c r="N17" s="11">
        <v>1200</v>
      </c>
      <c r="O17" s="14">
        <f>L17-N17</f>
        <v>796</v>
      </c>
      <c r="P17" s="16">
        <v>1000</v>
      </c>
      <c r="Q17" s="11">
        <v>0</v>
      </c>
      <c r="R17" s="11">
        <v>500</v>
      </c>
      <c r="S17" s="13">
        <f>P17-R17</f>
        <v>500</v>
      </c>
      <c r="T17" s="17"/>
      <c r="U17" s="11"/>
      <c r="V17" s="11"/>
      <c r="W17" s="14">
        <f>T17-V17</f>
        <v>0</v>
      </c>
      <c r="X17" s="16"/>
      <c r="Y17" s="11"/>
      <c r="Z17" s="24"/>
      <c r="AA17" s="24"/>
    </row>
    <row r="18" spans="1:27">
      <c r="A18" s="115"/>
      <c r="B18" s="116"/>
      <c r="C18" s="113"/>
      <c r="D18" s="113"/>
      <c r="E18" s="87" t="s">
        <v>58</v>
      </c>
      <c r="F18" s="18">
        <f>SUM(F17:F17)</f>
        <v>2400</v>
      </c>
      <c r="G18" s="18">
        <f t="shared" ref="G18:Y18" si="8">SUM(G17:G17)</f>
        <v>2520</v>
      </c>
      <c r="H18" s="20">
        <f t="shared" si="8"/>
        <v>500</v>
      </c>
      <c r="I18" s="18">
        <f t="shared" si="8"/>
        <v>2368</v>
      </c>
      <c r="J18" s="19">
        <f t="shared" si="8"/>
        <v>152</v>
      </c>
      <c r="K18" s="22">
        <f t="shared" si="8"/>
        <v>500</v>
      </c>
      <c r="L18" s="19">
        <f t="shared" si="8"/>
        <v>1996</v>
      </c>
      <c r="M18" s="18">
        <f t="shared" si="8"/>
        <v>800</v>
      </c>
      <c r="N18" s="18">
        <f t="shared" si="8"/>
        <v>1200</v>
      </c>
      <c r="O18" s="21">
        <f t="shared" si="8"/>
        <v>796</v>
      </c>
      <c r="P18" s="22">
        <f t="shared" si="8"/>
        <v>1000</v>
      </c>
      <c r="Q18" s="18">
        <f t="shared" si="8"/>
        <v>0</v>
      </c>
      <c r="R18" s="18">
        <f t="shared" si="8"/>
        <v>500</v>
      </c>
      <c r="S18" s="19">
        <f t="shared" si="8"/>
        <v>500</v>
      </c>
      <c r="T18" s="20">
        <f t="shared" si="8"/>
        <v>0</v>
      </c>
      <c r="U18" s="18">
        <f t="shared" si="8"/>
        <v>0</v>
      </c>
      <c r="V18" s="18">
        <f t="shared" si="8"/>
        <v>0</v>
      </c>
      <c r="W18" s="21">
        <f t="shared" si="8"/>
        <v>0</v>
      </c>
      <c r="X18" s="25">
        <f t="shared" si="8"/>
        <v>0</v>
      </c>
      <c r="Y18" s="18">
        <f t="shared" si="8"/>
        <v>0</v>
      </c>
      <c r="Z18" s="23"/>
      <c r="AA18" s="23"/>
    </row>
    <row r="19" spans="1:27">
      <c r="A19" s="114">
        <v>6</v>
      </c>
      <c r="B19" s="116" t="s">
        <v>53</v>
      </c>
      <c r="C19" s="113" t="s">
        <v>36</v>
      </c>
      <c r="D19" s="113" t="s">
        <v>54</v>
      </c>
      <c r="E19" s="33" t="s">
        <v>40</v>
      </c>
      <c r="F19" s="28">
        <v>800</v>
      </c>
      <c r="G19" s="28">
        <v>800</v>
      </c>
      <c r="H19" s="29"/>
      <c r="I19" s="28">
        <v>652</v>
      </c>
      <c r="J19" s="13">
        <f>G19-I19</f>
        <v>148</v>
      </c>
      <c r="K19" s="30">
        <v>0</v>
      </c>
      <c r="L19" s="31">
        <f>200+452</f>
        <v>652</v>
      </c>
      <c r="M19" s="29"/>
      <c r="N19" s="11">
        <f>612+34</f>
        <v>646</v>
      </c>
      <c r="O19" s="14">
        <f>L19-N19</f>
        <v>6</v>
      </c>
      <c r="P19" s="16">
        <v>646</v>
      </c>
      <c r="Q19" s="28">
        <v>422</v>
      </c>
      <c r="R19" s="28">
        <f>90+422</f>
        <v>512</v>
      </c>
      <c r="S19" s="13">
        <f t="shared" ref="S19:S21" si="9">P19-R19</f>
        <v>134</v>
      </c>
      <c r="T19" s="17">
        <v>512</v>
      </c>
      <c r="U19" s="28">
        <v>422</v>
      </c>
      <c r="V19" s="28">
        <v>512</v>
      </c>
      <c r="W19" s="14">
        <f>T19-V19</f>
        <v>0</v>
      </c>
      <c r="X19" s="30"/>
      <c r="Y19" s="28"/>
      <c r="Z19" s="31"/>
      <c r="AA19" s="32"/>
    </row>
    <row r="20" spans="1:27">
      <c r="A20" s="118"/>
      <c r="B20" s="116"/>
      <c r="C20" s="113"/>
      <c r="D20" s="113"/>
      <c r="E20" s="33" t="s">
        <v>41</v>
      </c>
      <c r="F20" s="28">
        <v>800</v>
      </c>
      <c r="G20" s="28">
        <v>800</v>
      </c>
      <c r="H20" s="29"/>
      <c r="I20" s="28">
        <v>666</v>
      </c>
      <c r="J20" s="13">
        <f>G20-I20</f>
        <v>134</v>
      </c>
      <c r="K20" s="30">
        <v>0</v>
      </c>
      <c r="L20" s="31">
        <f>266+400</f>
        <v>666</v>
      </c>
      <c r="M20" s="29"/>
      <c r="N20" s="11">
        <v>664</v>
      </c>
      <c r="O20" s="14">
        <f>L20-N20</f>
        <v>2</v>
      </c>
      <c r="P20" s="16">
        <v>664</v>
      </c>
      <c r="Q20" s="28">
        <v>57</v>
      </c>
      <c r="R20" s="28">
        <f>138+299+145+57</f>
        <v>639</v>
      </c>
      <c r="S20" s="13">
        <f t="shared" si="9"/>
        <v>25</v>
      </c>
      <c r="T20" s="17">
        <v>630</v>
      </c>
      <c r="U20" s="28">
        <v>345</v>
      </c>
      <c r="V20" s="28">
        <f>140+145+345</f>
        <v>630</v>
      </c>
      <c r="W20" s="14">
        <f>T20-V20</f>
        <v>0</v>
      </c>
      <c r="X20" s="30"/>
      <c r="Y20" s="28"/>
      <c r="Z20" s="31"/>
      <c r="AA20" s="32"/>
    </row>
    <row r="21" spans="1:27">
      <c r="A21" s="118"/>
      <c r="B21" s="116"/>
      <c r="C21" s="113"/>
      <c r="D21" s="113"/>
      <c r="E21" s="34" t="s">
        <v>42</v>
      </c>
      <c r="F21" s="11">
        <v>800</v>
      </c>
      <c r="G21" s="11">
        <v>800</v>
      </c>
      <c r="H21" s="12"/>
      <c r="I21" s="11">
        <f>603+43</f>
        <v>646</v>
      </c>
      <c r="J21" s="13">
        <f>G21-I21</f>
        <v>154</v>
      </c>
      <c r="K21" s="15">
        <v>0</v>
      </c>
      <c r="L21" s="13">
        <f>200+446</f>
        <v>646</v>
      </c>
      <c r="M21" s="12">
        <v>139</v>
      </c>
      <c r="N21" s="11">
        <f>197+306+139</f>
        <v>642</v>
      </c>
      <c r="O21" s="14">
        <f>L21-N21</f>
        <v>4</v>
      </c>
      <c r="P21" s="16">
        <v>262</v>
      </c>
      <c r="Q21" s="11">
        <v>262</v>
      </c>
      <c r="R21" s="11">
        <v>262</v>
      </c>
      <c r="S21" s="13">
        <f t="shared" si="9"/>
        <v>0</v>
      </c>
      <c r="T21" s="17">
        <v>281</v>
      </c>
      <c r="U21" s="11">
        <v>262</v>
      </c>
      <c r="V21" s="11">
        <v>262</v>
      </c>
      <c r="W21" s="14">
        <f>T21-V21</f>
        <v>19</v>
      </c>
      <c r="X21" s="15"/>
      <c r="Y21" s="11"/>
      <c r="Z21" s="13"/>
      <c r="AA21" s="24"/>
    </row>
    <row r="22" spans="1:27">
      <c r="A22" s="115"/>
      <c r="B22" s="116"/>
      <c r="C22" s="113"/>
      <c r="D22" s="113"/>
      <c r="E22" s="87" t="s">
        <v>58</v>
      </c>
      <c r="F22" s="18">
        <f t="shared" ref="F22:K22" si="10">SUM(F19:F21)</f>
        <v>2400</v>
      </c>
      <c r="G22" s="18">
        <f t="shared" si="10"/>
        <v>2400</v>
      </c>
      <c r="H22" s="20">
        <f t="shared" si="10"/>
        <v>0</v>
      </c>
      <c r="I22" s="18">
        <f t="shared" si="10"/>
        <v>1964</v>
      </c>
      <c r="J22" s="19">
        <f t="shared" si="10"/>
        <v>436</v>
      </c>
      <c r="K22" s="22">
        <f t="shared" si="10"/>
        <v>0</v>
      </c>
      <c r="L22" s="19">
        <f t="shared" ref="L22:Y22" si="11">SUM(L19:L21)</f>
        <v>1964</v>
      </c>
      <c r="M22" s="20">
        <f t="shared" si="11"/>
        <v>139</v>
      </c>
      <c r="N22" s="18">
        <f t="shared" si="11"/>
        <v>1952</v>
      </c>
      <c r="O22" s="21">
        <f t="shared" si="11"/>
        <v>12</v>
      </c>
      <c r="P22" s="22">
        <f t="shared" si="11"/>
        <v>1572</v>
      </c>
      <c r="Q22" s="18">
        <f t="shared" si="11"/>
        <v>741</v>
      </c>
      <c r="R22" s="18">
        <f t="shared" si="11"/>
        <v>1413</v>
      </c>
      <c r="S22" s="19">
        <f t="shared" si="11"/>
        <v>159</v>
      </c>
      <c r="T22" s="20">
        <f t="shared" si="11"/>
        <v>1423</v>
      </c>
      <c r="U22" s="18">
        <f t="shared" si="11"/>
        <v>1029</v>
      </c>
      <c r="V22" s="18">
        <f t="shared" si="11"/>
        <v>1404</v>
      </c>
      <c r="W22" s="21">
        <f t="shared" si="11"/>
        <v>19</v>
      </c>
      <c r="X22" s="22">
        <f t="shared" si="11"/>
        <v>0</v>
      </c>
      <c r="Y22" s="18">
        <f t="shared" si="11"/>
        <v>0</v>
      </c>
      <c r="Z22" s="19"/>
      <c r="AA22" s="23"/>
    </row>
    <row r="23" spans="1:27" ht="18" customHeight="1">
      <c r="A23" s="114">
        <v>7</v>
      </c>
      <c r="B23" s="129" t="s">
        <v>51</v>
      </c>
      <c r="C23" s="113" t="s">
        <v>45</v>
      </c>
      <c r="D23" s="121" t="s">
        <v>46</v>
      </c>
      <c r="E23" s="28" t="s">
        <v>37</v>
      </c>
      <c r="F23" s="28">
        <v>456</v>
      </c>
      <c r="G23" s="28">
        <v>479</v>
      </c>
      <c r="H23" s="29">
        <v>467</v>
      </c>
      <c r="I23" s="28">
        <f>449+18</f>
        <v>467</v>
      </c>
      <c r="J23" s="13">
        <f t="shared" ref="J23:J25" si="12">G23-I23</f>
        <v>12</v>
      </c>
      <c r="K23" s="30"/>
      <c r="L23" s="31">
        <v>0</v>
      </c>
      <c r="M23" s="29"/>
      <c r="N23" s="28"/>
      <c r="O23" s="14">
        <f>L23-N23</f>
        <v>0</v>
      </c>
      <c r="P23" s="30"/>
      <c r="Q23" s="28"/>
      <c r="R23" s="28"/>
      <c r="S23" s="13">
        <f t="shared" ref="S23:S25" si="13">P23-R23</f>
        <v>0</v>
      </c>
      <c r="T23" s="29"/>
      <c r="U23" s="28"/>
      <c r="V23" s="28"/>
      <c r="W23" s="14">
        <f>T23-V23</f>
        <v>0</v>
      </c>
      <c r="X23" s="30"/>
      <c r="Y23" s="28"/>
      <c r="Z23" s="31"/>
      <c r="AA23" s="32"/>
    </row>
    <row r="24" spans="1:27">
      <c r="A24" s="118"/>
      <c r="B24" s="130"/>
      <c r="C24" s="113"/>
      <c r="D24" s="122"/>
      <c r="E24" s="28" t="s">
        <v>47</v>
      </c>
      <c r="F24" s="28">
        <v>344</v>
      </c>
      <c r="G24" s="28">
        <v>361</v>
      </c>
      <c r="H24" s="29">
        <v>361</v>
      </c>
      <c r="I24" s="28">
        <v>361</v>
      </c>
      <c r="J24" s="13">
        <f t="shared" si="12"/>
        <v>0</v>
      </c>
      <c r="K24" s="30"/>
      <c r="L24" s="31">
        <v>200</v>
      </c>
      <c r="M24" s="29"/>
      <c r="N24" s="28"/>
      <c r="O24" s="14">
        <f>L24-N24</f>
        <v>200</v>
      </c>
      <c r="P24" s="30"/>
      <c r="Q24" s="28"/>
      <c r="R24" s="28"/>
      <c r="S24" s="13">
        <f t="shared" si="13"/>
        <v>0</v>
      </c>
      <c r="T24" s="29"/>
      <c r="U24" s="28"/>
      <c r="V24" s="28"/>
      <c r="W24" s="14">
        <f>T24-V24</f>
        <v>0</v>
      </c>
      <c r="X24" s="30"/>
      <c r="Y24" s="28"/>
      <c r="Z24" s="31"/>
      <c r="AA24" s="32"/>
    </row>
    <row r="25" spans="1:27">
      <c r="A25" s="118"/>
      <c r="B25" s="130"/>
      <c r="C25" s="113"/>
      <c r="D25" s="122"/>
      <c r="E25" s="28" t="s">
        <v>48</v>
      </c>
      <c r="F25" s="28">
        <v>100</v>
      </c>
      <c r="G25" s="28">
        <v>105</v>
      </c>
      <c r="H25" s="29">
        <v>101</v>
      </c>
      <c r="I25" s="28">
        <f>65+21+15</f>
        <v>101</v>
      </c>
      <c r="J25" s="13">
        <f t="shared" si="12"/>
        <v>4</v>
      </c>
      <c r="K25" s="30"/>
      <c r="L25" s="31">
        <v>0</v>
      </c>
      <c r="M25" s="29"/>
      <c r="N25" s="28"/>
      <c r="O25" s="14">
        <f>L25-N25</f>
        <v>0</v>
      </c>
      <c r="P25" s="30"/>
      <c r="Q25" s="28"/>
      <c r="R25" s="28"/>
      <c r="S25" s="13">
        <f t="shared" si="13"/>
        <v>0</v>
      </c>
      <c r="T25" s="29"/>
      <c r="U25" s="28"/>
      <c r="V25" s="28"/>
      <c r="W25" s="14">
        <f>T25-V25</f>
        <v>0</v>
      </c>
      <c r="X25" s="30"/>
      <c r="Y25" s="28"/>
      <c r="Z25" s="31"/>
      <c r="AA25" s="32"/>
    </row>
    <row r="26" spans="1:27">
      <c r="A26" s="115"/>
      <c r="B26" s="131"/>
      <c r="C26" s="113"/>
      <c r="D26" s="123"/>
      <c r="E26" s="87" t="s">
        <v>58</v>
      </c>
      <c r="F26" s="18">
        <f t="shared" ref="F26:G26" si="14">SUM(F23:F25)</f>
        <v>900</v>
      </c>
      <c r="G26" s="18">
        <f t="shared" si="14"/>
        <v>945</v>
      </c>
      <c r="H26" s="20">
        <f>SUM(H23:H25)</f>
        <v>929</v>
      </c>
      <c r="I26" s="18">
        <f>SUM(I23:I25)</f>
        <v>929</v>
      </c>
      <c r="J26" s="19">
        <f>SUM(J23:J25)</f>
        <v>16</v>
      </c>
      <c r="K26" s="22">
        <f t="shared" ref="K26:Y26" si="15">SUM(K23:K25)</f>
        <v>0</v>
      </c>
      <c r="L26" s="19">
        <f>SUM(L23:L25)</f>
        <v>200</v>
      </c>
      <c r="M26" s="20">
        <f t="shared" si="15"/>
        <v>0</v>
      </c>
      <c r="N26" s="18">
        <f t="shared" si="15"/>
        <v>0</v>
      </c>
      <c r="O26" s="21">
        <f t="shared" si="15"/>
        <v>200</v>
      </c>
      <c r="P26" s="22">
        <f t="shared" si="15"/>
        <v>0</v>
      </c>
      <c r="Q26" s="18">
        <f t="shared" si="15"/>
        <v>0</v>
      </c>
      <c r="R26" s="18">
        <f>SUM(R23:R25)</f>
        <v>0</v>
      </c>
      <c r="S26" s="19">
        <f t="shared" si="15"/>
        <v>0</v>
      </c>
      <c r="T26" s="20">
        <f t="shared" si="15"/>
        <v>0</v>
      </c>
      <c r="U26" s="18">
        <f t="shared" si="15"/>
        <v>0</v>
      </c>
      <c r="V26" s="18">
        <f t="shared" si="15"/>
        <v>0</v>
      </c>
      <c r="W26" s="21">
        <f t="shared" si="15"/>
        <v>0</v>
      </c>
      <c r="X26" s="22">
        <f t="shared" si="15"/>
        <v>0</v>
      </c>
      <c r="Y26" s="18">
        <f t="shared" si="15"/>
        <v>0</v>
      </c>
      <c r="Z26" s="19"/>
      <c r="AA26" s="23"/>
    </row>
    <row r="27" spans="1:27" s="55" customFormat="1">
      <c r="A27" s="50"/>
      <c r="B27" s="56"/>
      <c r="C27" s="51"/>
      <c r="D27" s="57"/>
      <c r="E27" s="52"/>
      <c r="F27" s="52"/>
      <c r="G27" s="52"/>
      <c r="H27" s="53"/>
      <c r="I27" s="53"/>
      <c r="J27" s="54"/>
      <c r="K27" s="53"/>
      <c r="L27" s="54"/>
      <c r="M27" s="53"/>
      <c r="N27" s="53"/>
      <c r="O27" s="54"/>
      <c r="P27" s="53"/>
      <c r="Q27" s="53"/>
      <c r="R27" s="53"/>
      <c r="S27" s="54"/>
      <c r="T27" s="53"/>
      <c r="U27" s="53"/>
      <c r="V27" s="53"/>
      <c r="W27" s="54"/>
      <c r="X27" s="53"/>
      <c r="Y27" s="53"/>
      <c r="Z27" s="54"/>
      <c r="AA27" s="54"/>
    </row>
    <row r="28" spans="1:27" s="55" customFormat="1" ht="15.75" thickBot="1">
      <c r="A28" s="59"/>
      <c r="B28" s="60"/>
      <c r="C28" s="61"/>
      <c r="D28" s="61"/>
      <c r="E28" s="62"/>
      <c r="F28" s="62"/>
      <c r="G28" s="62"/>
      <c r="H28" s="53"/>
      <c r="I28" s="52"/>
      <c r="J28" s="63"/>
      <c r="K28" s="64"/>
      <c r="L28" s="63"/>
      <c r="M28" s="53"/>
      <c r="N28" s="52"/>
      <c r="O28" s="58"/>
      <c r="P28" s="64"/>
      <c r="Q28" s="52"/>
      <c r="R28" s="52"/>
      <c r="S28" s="63"/>
      <c r="T28" s="53"/>
      <c r="U28" s="52"/>
      <c r="V28" s="52"/>
      <c r="W28" s="58"/>
      <c r="X28" s="64"/>
      <c r="Y28" s="52"/>
      <c r="Z28" s="63"/>
      <c r="AA28" s="65"/>
    </row>
    <row r="29" spans="1:27" ht="15.75" thickBot="1">
      <c r="A29" s="66"/>
      <c r="B29" s="67"/>
      <c r="C29" s="68"/>
      <c r="D29" s="67"/>
      <c r="E29" s="69" t="s">
        <v>9</v>
      </c>
      <c r="F29" s="70">
        <f t="shared" ref="F29:G29" si="16">SUM(F5:F28)/2</f>
        <v>13820</v>
      </c>
      <c r="G29" s="70">
        <f t="shared" si="16"/>
        <v>13867</v>
      </c>
      <c r="H29" s="70">
        <f>SUM(H5:H28)/2</f>
        <v>1429</v>
      </c>
      <c r="I29" s="70">
        <f t="shared" ref="I29:M29" si="17">SUM(I5:I28)/2</f>
        <v>13064</v>
      </c>
      <c r="J29" s="70">
        <f t="shared" si="17"/>
        <v>1328</v>
      </c>
      <c r="K29" s="70">
        <f t="shared" si="17"/>
        <v>500</v>
      </c>
      <c r="L29" s="70">
        <f t="shared" si="17"/>
        <v>11833</v>
      </c>
      <c r="M29" s="70">
        <f t="shared" si="17"/>
        <v>939</v>
      </c>
      <c r="N29" s="70">
        <f>SUM(N5:N28)/2</f>
        <v>10666</v>
      </c>
      <c r="O29" s="70">
        <f t="shared" ref="O29:Y29" si="18">SUM(O5:O28)/2</f>
        <v>1167</v>
      </c>
      <c r="P29" s="70">
        <f t="shared" si="18"/>
        <v>10125</v>
      </c>
      <c r="Q29" s="70">
        <f t="shared" si="18"/>
        <v>747</v>
      </c>
      <c r="R29" s="70">
        <f t="shared" si="18"/>
        <v>9055</v>
      </c>
      <c r="S29" s="70">
        <f t="shared" si="18"/>
        <v>1616</v>
      </c>
      <c r="T29" s="70">
        <f t="shared" si="18"/>
        <v>8324</v>
      </c>
      <c r="U29" s="70">
        <f t="shared" si="18"/>
        <v>1035</v>
      </c>
      <c r="V29" s="70">
        <f t="shared" si="18"/>
        <v>7847</v>
      </c>
      <c r="W29" s="70">
        <f t="shared" si="18"/>
        <v>483</v>
      </c>
      <c r="X29" s="70">
        <f t="shared" si="18"/>
        <v>813</v>
      </c>
      <c r="Y29" s="70">
        <f t="shared" si="18"/>
        <v>7</v>
      </c>
      <c r="Z29" s="71"/>
      <c r="AA29" s="72">
        <f>SUM(AA11:AA22)/2</f>
        <v>0</v>
      </c>
    </row>
    <row r="30" spans="1:27">
      <c r="A30" s="127" t="s">
        <v>59</v>
      </c>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row>
  </sheetData>
  <mergeCells count="41">
    <mergeCell ref="D23:D26"/>
    <mergeCell ref="A3:G3"/>
    <mergeCell ref="A30:AA30"/>
    <mergeCell ref="A23:A26"/>
    <mergeCell ref="B23:B26"/>
    <mergeCell ref="C23:C26"/>
    <mergeCell ref="A19:A22"/>
    <mergeCell ref="B19:B22"/>
    <mergeCell ref="C19:C22"/>
    <mergeCell ref="D19:D22"/>
    <mergeCell ref="A5:A8"/>
    <mergeCell ref="B5:B8"/>
    <mergeCell ref="C5:C8"/>
    <mergeCell ref="A17:A18"/>
    <mergeCell ref="B17:B18"/>
    <mergeCell ref="C17:C18"/>
    <mergeCell ref="D17:D18"/>
    <mergeCell ref="A9:A10"/>
    <mergeCell ref="B9:B10"/>
    <mergeCell ref="C9:C10"/>
    <mergeCell ref="D9:D10"/>
    <mergeCell ref="A11:A13"/>
    <mergeCell ref="B11:B13"/>
    <mergeCell ref="C11:C13"/>
    <mergeCell ref="D11:D13"/>
    <mergeCell ref="A14:A16"/>
    <mergeCell ref="B14:B16"/>
    <mergeCell ref="C14:C16"/>
    <mergeCell ref="D14:D16"/>
    <mergeCell ref="X3:Z3"/>
    <mergeCell ref="AA3:AA4"/>
    <mergeCell ref="H3:J3"/>
    <mergeCell ref="K3:L3"/>
    <mergeCell ref="M3:O3"/>
    <mergeCell ref="P3:S3"/>
    <mergeCell ref="T3:W3"/>
    <mergeCell ref="F1:S1"/>
    <mergeCell ref="A2:S2"/>
    <mergeCell ref="U1:W1"/>
    <mergeCell ref="X1:Y1"/>
    <mergeCell ref="Z1:AA1"/>
  </mergeCells>
  <hyperlinks>
    <hyperlink ref="A30" r:id="rId1"/>
  </hyperlinks>
  <pageMargins left="0.7" right="0.7" top="0.75" bottom="0.75" header="0.3" footer="0.3"/>
  <pageSetup orientation="portrait" horizontalDpi="300" verticalDpi="0" r:id="rId2"/>
</worksheet>
</file>

<file path=xl/worksheets/sheet3.xml><?xml version="1.0" encoding="utf-8"?>
<worksheet xmlns="http://schemas.openxmlformats.org/spreadsheetml/2006/main" xmlns:r="http://schemas.openxmlformats.org/officeDocument/2006/relationships">
  <dimension ref="A1:H36"/>
  <sheetViews>
    <sheetView topLeftCell="A5" workbookViewId="0">
      <selection activeCell="A29" sqref="A29"/>
    </sheetView>
  </sheetViews>
  <sheetFormatPr defaultRowHeight="15"/>
  <cols>
    <col min="2" max="2" width="11.28515625" customWidth="1"/>
    <col min="7" max="7" width="10.42578125" customWidth="1"/>
    <col min="8" max="8" width="36.140625" customWidth="1"/>
  </cols>
  <sheetData>
    <row r="1" spans="1:8" ht="21">
      <c r="A1" s="132" t="s">
        <v>0</v>
      </c>
      <c r="B1" s="132"/>
      <c r="C1" s="132"/>
      <c r="D1" s="132"/>
      <c r="E1" s="132"/>
      <c r="F1" s="132"/>
      <c r="G1" s="132"/>
      <c r="H1" s="132"/>
    </row>
    <row r="2" spans="1:8">
      <c r="A2" s="133" t="s">
        <v>59</v>
      </c>
      <c r="B2" s="134"/>
      <c r="C2" s="134"/>
      <c r="D2" s="134"/>
      <c r="E2" s="134"/>
      <c r="F2" s="134"/>
      <c r="G2" s="134"/>
      <c r="H2" s="134"/>
    </row>
    <row r="3" spans="1:8">
      <c r="A3" s="1" t="s">
        <v>1</v>
      </c>
      <c r="B3" s="1" t="s">
        <v>2</v>
      </c>
      <c r="C3" s="1" t="s">
        <v>3</v>
      </c>
      <c r="D3" s="1" t="s">
        <v>4</v>
      </c>
      <c r="E3" s="1" t="s">
        <v>5</v>
      </c>
      <c r="F3" s="1" t="s">
        <v>6</v>
      </c>
      <c r="G3" s="1" t="s">
        <v>7</v>
      </c>
      <c r="H3" s="1" t="s">
        <v>8</v>
      </c>
    </row>
    <row r="4" spans="1:8">
      <c r="A4" s="2">
        <v>41760</v>
      </c>
      <c r="B4" s="3">
        <v>0</v>
      </c>
      <c r="C4" s="3"/>
      <c r="D4" s="3"/>
      <c r="E4" s="3"/>
      <c r="F4" s="3"/>
      <c r="G4" s="3"/>
      <c r="H4" s="3"/>
    </row>
    <row r="5" spans="1:8">
      <c r="A5" s="4">
        <v>41761</v>
      </c>
      <c r="B5" s="5">
        <v>1429</v>
      </c>
      <c r="C5" s="5">
        <v>500</v>
      </c>
      <c r="D5" s="5">
        <v>939</v>
      </c>
      <c r="E5" s="5">
        <v>747</v>
      </c>
      <c r="F5" s="5">
        <v>1035</v>
      </c>
      <c r="G5" s="5">
        <v>813</v>
      </c>
      <c r="H5" s="5"/>
    </row>
    <row r="6" spans="1:8">
      <c r="A6" s="4">
        <v>41762</v>
      </c>
      <c r="B6" s="5">
        <v>1456</v>
      </c>
      <c r="C6" s="5">
        <v>1500</v>
      </c>
      <c r="D6" s="5">
        <v>303</v>
      </c>
      <c r="E6" s="5">
        <v>720</v>
      </c>
      <c r="F6" s="5">
        <v>1200</v>
      </c>
      <c r="G6" s="5">
        <v>500</v>
      </c>
      <c r="H6" s="5"/>
    </row>
    <row r="7" spans="1:8">
      <c r="A7" s="2">
        <v>41763</v>
      </c>
      <c r="B7" s="3">
        <v>0</v>
      </c>
      <c r="C7" s="3"/>
      <c r="D7" s="3"/>
      <c r="E7" s="3"/>
      <c r="F7" s="3"/>
      <c r="G7" s="3"/>
      <c r="H7" s="3"/>
    </row>
    <row r="8" spans="1:8">
      <c r="A8" s="4">
        <v>41764</v>
      </c>
      <c r="B8" s="5">
        <v>945</v>
      </c>
      <c r="C8" s="5">
        <v>900</v>
      </c>
      <c r="D8" s="5">
        <v>948</v>
      </c>
      <c r="E8" s="5">
        <v>1000</v>
      </c>
      <c r="F8" s="5">
        <v>500</v>
      </c>
      <c r="G8" s="5">
        <v>0</v>
      </c>
      <c r="H8" s="5"/>
    </row>
    <row r="9" spans="1:8">
      <c r="A9" s="4">
        <v>41765</v>
      </c>
      <c r="B9" s="5">
        <v>1416</v>
      </c>
      <c r="C9" s="5">
        <v>1200</v>
      </c>
      <c r="D9" s="5">
        <v>0</v>
      </c>
      <c r="E9" s="5">
        <v>800</v>
      </c>
      <c r="F9" s="5">
        <v>700</v>
      </c>
      <c r="G9" s="5">
        <v>0</v>
      </c>
      <c r="H9" s="5"/>
    </row>
    <row r="10" spans="1:8">
      <c r="A10" s="4">
        <v>41766</v>
      </c>
      <c r="B10" s="5">
        <v>584</v>
      </c>
      <c r="C10" s="5">
        <v>1300</v>
      </c>
      <c r="D10" s="5">
        <v>400</v>
      </c>
      <c r="E10" s="5">
        <v>1077</v>
      </c>
      <c r="F10" s="5">
        <v>800</v>
      </c>
      <c r="G10" s="5">
        <v>0</v>
      </c>
      <c r="H10" s="5"/>
    </row>
    <row r="11" spans="1:8">
      <c r="A11" s="4">
        <v>41767</v>
      </c>
      <c r="B11" s="5">
        <v>1600</v>
      </c>
      <c r="C11" s="5">
        <v>735</v>
      </c>
      <c r="D11" s="5">
        <v>253</v>
      </c>
      <c r="E11" s="5">
        <v>1585</v>
      </c>
      <c r="F11" s="5">
        <v>680</v>
      </c>
      <c r="G11" s="5">
        <v>700</v>
      </c>
      <c r="H11" s="5"/>
    </row>
    <row r="12" spans="1:8">
      <c r="A12" s="4">
        <v>41768</v>
      </c>
      <c r="B12" s="5">
        <v>716</v>
      </c>
      <c r="C12" s="5">
        <f>370+319</f>
        <v>689</v>
      </c>
      <c r="D12" s="5">
        <v>525</v>
      </c>
      <c r="E12" s="5">
        <v>504</v>
      </c>
      <c r="F12" s="5">
        <v>1000</v>
      </c>
      <c r="G12" s="5">
        <v>0</v>
      </c>
      <c r="H12" s="5"/>
    </row>
    <row r="13" spans="1:8">
      <c r="A13" s="4">
        <v>41769</v>
      </c>
      <c r="B13" s="5">
        <v>0</v>
      </c>
      <c r="C13" s="5">
        <v>1219</v>
      </c>
      <c r="D13" s="5">
        <v>570</v>
      </c>
      <c r="E13" s="5">
        <v>920</v>
      </c>
      <c r="F13" s="5">
        <v>780</v>
      </c>
      <c r="G13" s="5">
        <v>0</v>
      </c>
      <c r="H13" s="5"/>
    </row>
    <row r="14" spans="1:8">
      <c r="A14" s="2">
        <v>41770</v>
      </c>
      <c r="B14" s="3"/>
      <c r="C14" s="3"/>
      <c r="D14" s="3"/>
      <c r="E14" s="3"/>
      <c r="F14" s="3"/>
      <c r="G14" s="3"/>
      <c r="H14" s="3"/>
    </row>
    <row r="15" spans="1:8">
      <c r="A15" s="4">
        <v>41771</v>
      </c>
      <c r="B15" s="5">
        <v>0</v>
      </c>
      <c r="C15" s="5">
        <v>811</v>
      </c>
      <c r="D15" s="5">
        <v>650</v>
      </c>
      <c r="E15" s="5">
        <v>505</v>
      </c>
      <c r="F15" s="5">
        <v>1018</v>
      </c>
      <c r="G15" s="5">
        <v>1493</v>
      </c>
      <c r="H15" s="5"/>
    </row>
    <row r="16" spans="1:8">
      <c r="A16" s="4">
        <v>41772</v>
      </c>
      <c r="B16" s="5">
        <v>636</v>
      </c>
      <c r="C16" s="5">
        <v>608</v>
      </c>
      <c r="D16" s="5">
        <v>718</v>
      </c>
      <c r="E16" s="5">
        <v>1406</v>
      </c>
      <c r="F16" s="5">
        <v>900</v>
      </c>
      <c r="G16" s="5">
        <v>598</v>
      </c>
      <c r="H16" s="5"/>
    </row>
    <row r="17" spans="1:8">
      <c r="A17" s="4">
        <v>41773</v>
      </c>
      <c r="B17" s="5">
        <v>1245</v>
      </c>
      <c r="C17" s="5">
        <v>665</v>
      </c>
      <c r="D17" s="5">
        <v>558</v>
      </c>
      <c r="E17" s="5">
        <v>352</v>
      </c>
      <c r="F17" s="5">
        <v>1645</v>
      </c>
      <c r="G17" s="5">
        <v>8022</v>
      </c>
      <c r="H17" s="5"/>
    </row>
    <row r="18" spans="1:8">
      <c r="A18" s="4">
        <v>41774</v>
      </c>
      <c r="B18" s="5">
        <v>534</v>
      </c>
      <c r="C18" s="5">
        <v>725</v>
      </c>
      <c r="D18" s="5">
        <v>892</v>
      </c>
      <c r="E18" s="5">
        <v>859</v>
      </c>
      <c r="F18" s="5">
        <v>800</v>
      </c>
      <c r="G18" s="5">
        <v>813</v>
      </c>
      <c r="H18" s="5"/>
    </row>
    <row r="19" spans="1:8">
      <c r="A19" s="4">
        <v>41775</v>
      </c>
      <c r="B19" s="5">
        <v>900</v>
      </c>
      <c r="C19" s="5">
        <v>812</v>
      </c>
      <c r="D19" s="5">
        <v>707</v>
      </c>
      <c r="E19" s="5">
        <v>1000</v>
      </c>
      <c r="F19" s="5">
        <v>500</v>
      </c>
      <c r="G19" s="5">
        <v>1526</v>
      </c>
      <c r="H19" s="5"/>
    </row>
    <row r="20" spans="1:8">
      <c r="A20" s="4">
        <v>41776</v>
      </c>
      <c r="B20" s="5">
        <v>1513</v>
      </c>
      <c r="C20" s="5">
        <v>1585</v>
      </c>
      <c r="D20" s="5">
        <v>1907</v>
      </c>
      <c r="E20" s="5">
        <v>2159</v>
      </c>
      <c r="F20" s="5">
        <v>740</v>
      </c>
      <c r="G20" s="5"/>
      <c r="H20" s="5"/>
    </row>
    <row r="21" spans="1:8">
      <c r="A21" s="2">
        <v>41777</v>
      </c>
      <c r="B21" s="3"/>
      <c r="C21" s="3"/>
      <c r="D21" s="3"/>
      <c r="E21" s="3"/>
      <c r="F21" s="3"/>
      <c r="G21" s="3"/>
      <c r="H21" s="3"/>
    </row>
    <row r="22" spans="1:8">
      <c r="A22" s="4">
        <v>41778</v>
      </c>
      <c r="B22" s="5">
        <v>500</v>
      </c>
      <c r="C22" s="5">
        <f>'[1]19'!O59</f>
        <v>1366</v>
      </c>
      <c r="D22" s="5">
        <f>'[1]19'!Q59</f>
        <v>450</v>
      </c>
      <c r="E22" s="5">
        <v>1200</v>
      </c>
      <c r="F22" s="5">
        <f>'[1]19'!Y59</f>
        <v>973</v>
      </c>
      <c r="G22" s="5">
        <f>'[1]19'!AB59</f>
        <v>1158</v>
      </c>
      <c r="H22" s="5"/>
    </row>
    <row r="23" spans="1:8">
      <c r="A23" s="4">
        <v>41779</v>
      </c>
      <c r="B23" s="5">
        <v>800</v>
      </c>
      <c r="C23" s="5">
        <v>1317</v>
      </c>
      <c r="D23" s="5">
        <v>765</v>
      </c>
      <c r="E23" s="5">
        <v>751</v>
      </c>
      <c r="F23" s="5">
        <v>530</v>
      </c>
      <c r="G23" s="5">
        <v>0</v>
      </c>
      <c r="H23" s="5"/>
    </row>
    <row r="24" spans="1:8">
      <c r="A24" s="4">
        <v>41780</v>
      </c>
      <c r="B24" s="5">
        <v>1735</v>
      </c>
      <c r="C24" s="5">
        <v>2219</v>
      </c>
      <c r="D24" s="5">
        <v>925</v>
      </c>
      <c r="E24" s="5">
        <v>1609</v>
      </c>
      <c r="F24" s="5">
        <v>869</v>
      </c>
      <c r="G24" s="5">
        <v>0</v>
      </c>
      <c r="H24" s="5"/>
    </row>
    <row r="25" spans="1:8">
      <c r="A25" s="4">
        <v>41781</v>
      </c>
      <c r="B25" s="5">
        <v>1522</v>
      </c>
      <c r="C25" s="5">
        <v>230</v>
      </c>
      <c r="D25" s="5">
        <v>1094</v>
      </c>
      <c r="E25" s="5">
        <v>1534</v>
      </c>
      <c r="F25" s="5">
        <v>2000</v>
      </c>
      <c r="G25" s="5">
        <v>0</v>
      </c>
      <c r="H25" s="5"/>
    </row>
    <row r="26" spans="1:8">
      <c r="A26" s="4">
        <v>41782</v>
      </c>
      <c r="B26" s="5">
        <v>520</v>
      </c>
      <c r="C26" s="5">
        <v>151</v>
      </c>
      <c r="D26" s="5">
        <v>832</v>
      </c>
      <c r="E26" s="5">
        <v>800</v>
      </c>
      <c r="F26" s="5">
        <v>620</v>
      </c>
      <c r="G26" s="5">
        <v>1280</v>
      </c>
      <c r="H26" s="5"/>
    </row>
    <row r="27" spans="1:8">
      <c r="A27" s="4">
        <v>41783</v>
      </c>
      <c r="B27" s="5">
        <v>1493</v>
      </c>
      <c r="C27" s="5">
        <v>420</v>
      </c>
      <c r="D27" s="5">
        <v>1706</v>
      </c>
      <c r="E27" s="5">
        <v>1382</v>
      </c>
      <c r="F27" s="5">
        <v>1000</v>
      </c>
      <c r="G27" s="5">
        <v>0</v>
      </c>
      <c r="H27" s="5"/>
    </row>
    <row r="28" spans="1:8">
      <c r="A28" s="2">
        <v>41784</v>
      </c>
      <c r="B28" s="3"/>
      <c r="C28" s="3"/>
      <c r="D28" s="3"/>
      <c r="E28" s="3"/>
      <c r="F28" s="3"/>
      <c r="G28" s="3"/>
      <c r="H28" s="3"/>
    </row>
    <row r="29" spans="1:8">
      <c r="A29" s="4">
        <v>41785</v>
      </c>
      <c r="B29" s="5">
        <v>1500</v>
      </c>
      <c r="C29" s="5">
        <v>3072</v>
      </c>
      <c r="D29" s="5">
        <v>340</v>
      </c>
      <c r="E29" s="5">
        <v>900</v>
      </c>
      <c r="F29" s="5">
        <v>939</v>
      </c>
      <c r="G29" s="5"/>
      <c r="H29" s="5"/>
    </row>
    <row r="30" spans="1:8">
      <c r="A30" s="4">
        <v>41786</v>
      </c>
      <c r="B30" s="5">
        <v>1192</v>
      </c>
      <c r="C30" s="5">
        <v>253</v>
      </c>
      <c r="D30" s="5">
        <v>151</v>
      </c>
      <c r="E30" s="5">
        <v>967</v>
      </c>
      <c r="F30" s="5">
        <v>1275</v>
      </c>
      <c r="G30" s="5">
        <v>2800</v>
      </c>
      <c r="H30" s="5"/>
    </row>
    <row r="31" spans="1:8">
      <c r="A31" s="4">
        <v>41787</v>
      </c>
      <c r="B31" s="5">
        <v>760</v>
      </c>
      <c r="C31" s="5">
        <v>470</v>
      </c>
      <c r="D31" s="5">
        <v>557</v>
      </c>
      <c r="E31" s="5">
        <v>887</v>
      </c>
      <c r="F31" s="5">
        <v>1105</v>
      </c>
      <c r="G31" s="5">
        <v>2169</v>
      </c>
      <c r="H31" s="5"/>
    </row>
    <row r="32" spans="1:8">
      <c r="A32" s="4">
        <v>41788</v>
      </c>
      <c r="B32" s="5">
        <v>1690</v>
      </c>
      <c r="C32" s="5">
        <v>100</v>
      </c>
      <c r="D32" s="5">
        <v>522</v>
      </c>
      <c r="E32" s="5">
        <v>987</v>
      </c>
      <c r="F32" s="5">
        <v>1030</v>
      </c>
      <c r="G32" s="5">
        <v>1842</v>
      </c>
      <c r="H32" s="5"/>
    </row>
    <row r="33" spans="1:8">
      <c r="A33" s="4">
        <v>41789</v>
      </c>
      <c r="B33" s="5">
        <v>1200</v>
      </c>
      <c r="C33" s="5">
        <f>'[1]30'!P76</f>
        <v>895</v>
      </c>
      <c r="D33" s="5">
        <f>+'[1]30'!R76</f>
        <v>787</v>
      </c>
      <c r="E33" s="5">
        <f>'[1]30'!V76</f>
        <v>1149</v>
      </c>
      <c r="F33" s="5">
        <f>+'[1]30'!Z76</f>
        <v>1149</v>
      </c>
      <c r="G33" s="5">
        <f>+'[1]30'!AC78</f>
        <v>788</v>
      </c>
      <c r="H33" s="5"/>
    </row>
    <row r="34" spans="1:8">
      <c r="A34" s="4">
        <v>41790</v>
      </c>
      <c r="B34" s="5">
        <v>0</v>
      </c>
      <c r="C34" s="5">
        <v>0</v>
      </c>
      <c r="D34" s="5">
        <v>0</v>
      </c>
      <c r="E34" s="5">
        <v>0</v>
      </c>
      <c r="F34" s="5">
        <v>0</v>
      </c>
      <c r="G34" s="5">
        <v>0</v>
      </c>
      <c r="H34" s="5"/>
    </row>
    <row r="35" spans="1:8">
      <c r="A35" s="6" t="s">
        <v>9</v>
      </c>
      <c r="B35" s="6">
        <f>SUM(B4:B34)</f>
        <v>25886</v>
      </c>
      <c r="C35" s="6">
        <f t="shared" ref="C35:G35" si="0">SUM(C4:C34)</f>
        <v>23742</v>
      </c>
      <c r="D35" s="6">
        <f>SUM(D4:D34)</f>
        <v>17499</v>
      </c>
      <c r="E35" s="6">
        <f t="shared" si="0"/>
        <v>25800</v>
      </c>
      <c r="F35" s="6">
        <f t="shared" si="0"/>
        <v>23788</v>
      </c>
      <c r="G35" s="6">
        <f t="shared" si="0"/>
        <v>24502</v>
      </c>
      <c r="H35" s="6"/>
    </row>
    <row r="36" spans="1:8">
      <c r="A36" s="7" t="s">
        <v>10</v>
      </c>
      <c r="B36" s="8">
        <f>B35/COUNT(B4:B34)</f>
        <v>924.5</v>
      </c>
      <c r="C36" s="8">
        <f t="shared" ref="C36:G36" si="1">C35/COUNT(C4:C34)</f>
        <v>913.15384615384619</v>
      </c>
      <c r="D36" s="8">
        <f t="shared" si="1"/>
        <v>673.03846153846155</v>
      </c>
      <c r="E36" s="8">
        <f t="shared" si="1"/>
        <v>992.30769230769226</v>
      </c>
      <c r="F36" s="8">
        <f t="shared" si="1"/>
        <v>914.92307692307691</v>
      </c>
      <c r="G36" s="8">
        <f t="shared" si="1"/>
        <v>1020.9166666666666</v>
      </c>
      <c r="H36" s="7"/>
    </row>
  </sheetData>
  <mergeCells count="2">
    <mergeCell ref="A1:H1"/>
    <mergeCell ref="A2:H2"/>
  </mergeCells>
  <hyperlinks>
    <hyperlink ref="A2"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vt:lpstr>
      <vt:lpstr>02</vt:lpstr>
      <vt:lpstr>Monthly report</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CGSLC</dc:creator>
  <cp:lastModifiedBy>CGSLC</cp:lastModifiedBy>
  <dcterms:created xsi:type="dcterms:W3CDTF">2014-08-08T03:35:48Z</dcterms:created>
  <dcterms:modified xsi:type="dcterms:W3CDTF">2014-10-08T08:56:53Z</dcterms:modified>
</cp:coreProperties>
</file>